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8920" yWindow="-120" windowWidth="29040" windowHeight="15840"/>
  </bookViews>
  <sheets>
    <sheet name="RO č.3_2020 schválené 8.9.2020" sheetId="6" r:id="rId1"/>
  </sheets>
  <calcPr calcId="191029"/>
</workbook>
</file>

<file path=xl/calcChain.xml><?xml version="1.0" encoding="utf-8"?>
<calcChain xmlns="http://schemas.openxmlformats.org/spreadsheetml/2006/main">
  <c r="G20" i="6"/>
  <c r="G6" l="1"/>
  <c r="G7"/>
  <c r="G8"/>
  <c r="G9"/>
  <c r="E10"/>
  <c r="G10"/>
  <c r="C11"/>
  <c r="G11"/>
  <c r="C12"/>
  <c r="G12"/>
  <c r="G13"/>
  <c r="G14"/>
  <c r="G15"/>
  <c r="G16"/>
  <c r="G17"/>
  <c r="G18"/>
  <c r="G19"/>
  <c r="C21"/>
  <c r="D21"/>
  <c r="F21"/>
  <c r="G46" l="1"/>
  <c r="G45"/>
  <c r="G44"/>
  <c r="G39"/>
  <c r="G50" s="1"/>
  <c r="G36"/>
  <c r="F26"/>
  <c r="G27"/>
  <c r="G26" l="1"/>
  <c r="G47"/>
  <c r="F50"/>
  <c r="F56" s="1"/>
  <c r="F55" l="1"/>
  <c r="F58" s="1"/>
  <c r="F52"/>
  <c r="E38" l="1"/>
  <c r="E25" l="1"/>
  <c r="G37"/>
  <c r="E33"/>
  <c r="G33" s="1"/>
  <c r="G25" l="1"/>
  <c r="G24" l="1"/>
  <c r="D37" l="1"/>
  <c r="E37" s="1"/>
  <c r="E50" s="1"/>
  <c r="E56" l="1"/>
  <c r="D45"/>
  <c r="G43" l="1"/>
  <c r="C36"/>
  <c r="G60" l="1"/>
  <c r="G28" l="1"/>
  <c r="G29"/>
  <c r="G30"/>
  <c r="G32"/>
  <c r="G34"/>
  <c r="G35"/>
  <c r="G40"/>
  <c r="G41"/>
  <c r="G42"/>
  <c r="G48"/>
  <c r="G49"/>
  <c r="D50" l="1"/>
  <c r="D56" s="1"/>
  <c r="C39" l="1"/>
  <c r="G56" s="1"/>
  <c r="C50" l="1"/>
  <c r="C56" s="1"/>
  <c r="C55"/>
  <c r="C52" l="1"/>
  <c r="C58"/>
  <c r="C61" l="1"/>
  <c r="D52" l="1"/>
  <c r="D55"/>
  <c r="D58" s="1"/>
  <c r="E21"/>
  <c r="G21"/>
  <c r="G55" s="1"/>
  <c r="G58" s="1"/>
  <c r="G61" s="1"/>
  <c r="E52" l="1"/>
  <c r="E55"/>
  <c r="E58" s="1"/>
  <c r="G52"/>
</calcChain>
</file>

<file path=xl/sharedStrings.xml><?xml version="1.0" encoding="utf-8"?>
<sst xmlns="http://schemas.openxmlformats.org/spreadsheetml/2006/main" count="111" uniqueCount="99">
  <si>
    <t>Svazek obcí  Horní Labe, Hostinné</t>
  </si>
  <si>
    <t>Příjmy</t>
  </si>
  <si>
    <t>Částka Kč</t>
  </si>
  <si>
    <t>Poznámka</t>
  </si>
  <si>
    <t>Členské příspěvky</t>
  </si>
  <si>
    <t>Příjmy z úroků</t>
  </si>
  <si>
    <t xml:space="preserve">Příjmy celkem </t>
  </si>
  <si>
    <t>Výdaje</t>
  </si>
  <si>
    <t>Bankovní poplatky</t>
  </si>
  <si>
    <t>Profesionalizace svazku</t>
  </si>
  <si>
    <t>Webové stránky SOHL</t>
  </si>
  <si>
    <t xml:space="preserve">Pronájem PC a vybavení </t>
  </si>
  <si>
    <t xml:space="preserve">Pronájem nebyt. prostor </t>
  </si>
  <si>
    <t>Zákonné pojištění z mezd</t>
  </si>
  <si>
    <t>Výdaje celkem</t>
  </si>
  <si>
    <t xml:space="preserve">Výsledek </t>
  </si>
  <si>
    <t>Příjmy celkem</t>
  </si>
  <si>
    <t>Rozdíl příjmů a výdajů</t>
  </si>
  <si>
    <t>500 Kč x 12 měs.</t>
  </si>
  <si>
    <t>externisté</t>
  </si>
  <si>
    <t>školení, tel., tonery, kanc.potřeby, atd.</t>
  </si>
  <si>
    <t>Pronájem vozu</t>
  </si>
  <si>
    <t>Hospodářská činnost</t>
  </si>
  <si>
    <t>Financování</t>
  </si>
  <si>
    <t>Mzdy MAP II</t>
  </si>
  <si>
    <t>Propagace svazku - paušál</t>
  </si>
  <si>
    <t>Služby k nájmu (vodné, stočné, energie, tel.poplatky)</t>
  </si>
  <si>
    <t>PC programy poplatky, audit, atd.</t>
  </si>
  <si>
    <t>paušál MAP II</t>
  </si>
  <si>
    <t>dotace KHK</t>
  </si>
  <si>
    <t xml:space="preserve">mzdové náklady  </t>
  </si>
  <si>
    <t>Rekapitulace</t>
  </si>
  <si>
    <t>CSS mzdy za 4.Q. 2019 (prodloužení projektu)</t>
  </si>
  <si>
    <t>MAP II</t>
  </si>
  <si>
    <t>Mzda asistentka</t>
  </si>
  <si>
    <t>Mzda účetní</t>
  </si>
  <si>
    <r>
      <t xml:space="preserve">500 Kč x 12 měs.; </t>
    </r>
    <r>
      <rPr>
        <i/>
        <sz val="9"/>
        <rFont val="Calibri"/>
        <family val="2"/>
        <charset val="238"/>
        <scheme val="minor"/>
      </rPr>
      <t>rok 2018 - 3 500 Kč</t>
    </r>
  </si>
  <si>
    <t>propagační mat., občerstvení účast.setkání, cestovné, školení…</t>
  </si>
  <si>
    <t>1 100 za OÚ + 250 za PO / měsíc / obec</t>
  </si>
  <si>
    <t>MAP II spoluúčast od obcí v projektu</t>
  </si>
  <si>
    <t>Mzdy MAP II (experti)</t>
  </si>
  <si>
    <t>včetně zdanění</t>
  </si>
  <si>
    <t>Lyžařské trasy 2019/2020</t>
  </si>
  <si>
    <t>Pověřenec GDPR včetně právních služeb</t>
  </si>
  <si>
    <t>Rozpočet 2020</t>
  </si>
  <si>
    <t>Schválený rozpočet 2020</t>
  </si>
  <si>
    <t>RO č.1/2020</t>
  </si>
  <si>
    <t>Přebytek předcházejícího roku (2019)</t>
  </si>
  <si>
    <t>Rozpočet 2020 po změnách</t>
  </si>
  <si>
    <t>PS (Přemýšlíme strategicky)</t>
  </si>
  <si>
    <r>
      <t>150 bez DPH</t>
    </r>
    <r>
      <rPr>
        <i/>
        <sz val="9"/>
        <rFont val="Calibri"/>
        <family val="2"/>
        <charset val="238"/>
        <scheme val="minor"/>
      </rPr>
      <t xml:space="preserve"> (bude 300 bez DPH (tj. 363 Kč x 12 rok 2021)</t>
    </r>
  </si>
  <si>
    <t>CSS spoluúčast  1. a 2. prodloužení</t>
  </si>
  <si>
    <t xml:space="preserve">SOHL (CSS - udržitelnost) mzdy 12/2019; 1-2/ 2020 </t>
  </si>
  <si>
    <t>PS (přemýšlíme strategicky) mzdy smlouva</t>
  </si>
  <si>
    <t>PS (přemýšlíme strategicky) DPP</t>
  </si>
  <si>
    <t>PS (přemýšlíme strategicky) paušál</t>
  </si>
  <si>
    <t>PS (přemýšlíme strategicky) služby</t>
  </si>
  <si>
    <t>zpracované dokumenty</t>
  </si>
  <si>
    <t>celkem za projekt 559.883,52 Kč/4 = 139.970,90 Kč ročně od 2020 do 2023</t>
  </si>
  <si>
    <t>SMO dotace 100% na 2,1 úvazku mínus zálohy = ŽOP za 4.Q.2019</t>
  </si>
  <si>
    <t>záloha (95% z 2.852.698,05) + 1x ŽOP (zálohově 95% z 1.426.349,02)</t>
  </si>
  <si>
    <t>Lyžařské trasy 2020/2021</t>
  </si>
  <si>
    <t>Příspěvek financ. projektu lyž.běž.tratí 2019/2020</t>
  </si>
  <si>
    <t>Profesionalizace svazku 2020</t>
  </si>
  <si>
    <t xml:space="preserve">PS spoluúčast od obcí </t>
  </si>
  <si>
    <t>Předpokl. zůstatek k poslednímu dni roku (2020)</t>
  </si>
  <si>
    <t>mzdové náklady na 1,5 úvazku (3-11/2020)</t>
  </si>
  <si>
    <t>RO č.2/2020</t>
  </si>
  <si>
    <t>dle počtu obyvatel k 1.1.2020 (fakturace v dubnu 2020)</t>
  </si>
  <si>
    <t>CSS mzda 2. prodloužení projektu 3-9/2020</t>
  </si>
  <si>
    <t>Rozpočet 2020            po změnách</t>
  </si>
  <si>
    <t xml:space="preserve"> fakturovali 37.373,27 v únoru 2020 za rok 2019 a 1-2/2020</t>
  </si>
  <si>
    <t>MAP II - 2x ŽOP (2* 1.235.000)</t>
  </si>
  <si>
    <t>zálohohově, poměrově (475.450 Kč projekt)</t>
  </si>
  <si>
    <t>výdaje v sezóně 2019/2020 (faktura TJ SVS Krkonoše z.s. 128.000 +10.000 DPP)</t>
  </si>
  <si>
    <t>Kooperativa</t>
  </si>
  <si>
    <t>Zvýšení atraktivity LBT pod Černou horou 2020 (LK)</t>
  </si>
  <si>
    <t>RO č.3/2020</t>
  </si>
  <si>
    <t>RO č.36/2020</t>
  </si>
  <si>
    <t>MAP III</t>
  </si>
  <si>
    <t>od TJ a obcí + nové značení LBT a mapa</t>
  </si>
  <si>
    <t xml:space="preserve">Pojišťovna  - oprava pronaj. auta                </t>
  </si>
  <si>
    <t>dotace LK - aktualizace WEBu SOHL</t>
  </si>
  <si>
    <t xml:space="preserve">Oprava pronajatého auta                     </t>
  </si>
  <si>
    <t>SOHL mzdy (GDPR; právní + ostatní služby)</t>
  </si>
  <si>
    <r>
      <t xml:space="preserve">SOHL (CSS- 2.prodloužení) mzdy </t>
    </r>
    <r>
      <rPr>
        <strike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4</t>
    </r>
    <r>
      <rPr>
        <sz val="11"/>
        <rFont val="Calibri"/>
        <family val="2"/>
        <charset val="238"/>
        <scheme val="minor"/>
      </rPr>
      <t xml:space="preserve">-11/2020 </t>
    </r>
  </si>
  <si>
    <r>
      <t xml:space="preserve">DRAG, notebook, </t>
    </r>
    <r>
      <rPr>
        <b/>
        <sz val="9"/>
        <rFont val="Calibri"/>
        <family val="2"/>
        <charset val="238"/>
        <scheme val="minor"/>
      </rPr>
      <t>VZ administr.</t>
    </r>
    <r>
      <rPr>
        <sz val="9"/>
        <rFont val="Calibri"/>
        <family val="2"/>
        <charset val="238"/>
        <scheme val="minor"/>
      </rPr>
      <t>, vzdělávání,občerstvení, tonery, kanc.potřeby, cestovné….atd.</t>
    </r>
  </si>
  <si>
    <r>
      <t xml:space="preserve">mzdové náklady účetní, administrátor VZ </t>
    </r>
    <r>
      <rPr>
        <b/>
        <sz val="9"/>
        <rFont val="Calibri"/>
        <family val="2"/>
        <charset val="238"/>
        <scheme val="minor"/>
      </rPr>
      <t>částečně</t>
    </r>
    <r>
      <rPr>
        <sz val="9"/>
        <rFont val="Calibri"/>
        <family val="2"/>
        <charset val="238"/>
        <scheme val="minor"/>
      </rPr>
      <t>, organizátor vzdělávání (3-11/2020)</t>
    </r>
  </si>
  <si>
    <t>aktualizace WEBu SOHL (34.400 Kč + 76.750 Kč ukazatele + tisk map)</t>
  </si>
  <si>
    <t xml:space="preserve">úrok na spořícím účtu </t>
  </si>
  <si>
    <t>SMO dotace 95% na 1 úvazek</t>
  </si>
  <si>
    <t>příjem od pojišťovny za opravu vozu</t>
  </si>
  <si>
    <t xml:space="preserve">město Hostinné   </t>
  </si>
  <si>
    <t>500 Kč x 12 měs. + 3.000 x 6 měsíců (nová kancelář MAP II nájem vč. služeb)</t>
  </si>
  <si>
    <t>1,8 úvazku (3x)</t>
  </si>
  <si>
    <t>1 úvazek (8x)</t>
  </si>
  <si>
    <t>žádost o dotaci MPSV; projekt za cca 2.118.tis Kč (5% spoluúčast cca 106.tis Kč)</t>
  </si>
  <si>
    <t>Rozpočtové opatření č. 3/2020</t>
  </si>
  <si>
    <t>Schváleno výkonnou radou Svazku obcí Horní Labe dne 8.9.2020 usnesením číslo 9/80/20.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</si>
</sst>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 tint="-0.499984740745262"/>
      <name val="Calibri"/>
      <family val="2"/>
      <scheme val="minor"/>
    </font>
    <font>
      <b/>
      <sz val="11"/>
      <color rgb="FFFF0000"/>
      <name val="Arial"/>
      <family val="2"/>
      <charset val="238"/>
    </font>
    <font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name val="Calibri"/>
      <family val="2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9" fillId="0" borderId="0" xfId="0" applyFont="1" applyAlignment="1"/>
    <xf numFmtId="0" fontId="0" fillId="0" borderId="4" xfId="0" applyFont="1" applyBorder="1"/>
    <xf numFmtId="0" fontId="0" fillId="2" borderId="4" xfId="0" applyFont="1" applyFill="1" applyBorder="1"/>
    <xf numFmtId="0" fontId="0" fillId="2" borderId="0" xfId="0" applyFont="1" applyFill="1" applyBorder="1"/>
    <xf numFmtId="0" fontId="0" fillId="0" borderId="0" xfId="0" applyFill="1"/>
    <xf numFmtId="0" fontId="10" fillId="3" borderId="1" xfId="0" applyFont="1" applyFill="1" applyBorder="1"/>
    <xf numFmtId="0" fontId="0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Fill="1"/>
    <xf numFmtId="0" fontId="11" fillId="0" borderId="0" xfId="0" applyFont="1" applyFill="1"/>
    <xf numFmtId="0" fontId="16" fillId="0" borderId="3" xfId="0" applyFont="1" applyFill="1" applyBorder="1"/>
    <xf numFmtId="0" fontId="16" fillId="0" borderId="3" xfId="0" applyFont="1" applyFill="1" applyBorder="1" applyAlignment="1">
      <alignment horizontal="justify"/>
    </xf>
    <xf numFmtId="0" fontId="16" fillId="0" borderId="7" xfId="0" applyFont="1" applyFill="1" applyBorder="1"/>
    <xf numFmtId="0" fontId="9" fillId="0" borderId="0" xfId="0" applyFont="1" applyAlignment="1">
      <alignment horizontal="left"/>
    </xf>
    <xf numFmtId="3" fontId="13" fillId="0" borderId="0" xfId="0" applyNumberFormat="1" applyFont="1" applyBorder="1"/>
    <xf numFmtId="164" fontId="17" fillId="0" borderId="12" xfId="0" applyNumberFormat="1" applyFont="1" applyFill="1" applyBorder="1" applyAlignment="1">
      <alignment horizontal="right"/>
    </xf>
    <xf numFmtId="0" fontId="0" fillId="5" borderId="4" xfId="0" applyFont="1" applyFill="1" applyBorder="1"/>
    <xf numFmtId="0" fontId="19" fillId="5" borderId="4" xfId="0" applyFont="1" applyFill="1" applyBorder="1"/>
    <xf numFmtId="3" fontId="12" fillId="3" borderId="13" xfId="0" applyNumberFormat="1" applyFont="1" applyFill="1" applyBorder="1"/>
    <xf numFmtId="0" fontId="0" fillId="0" borderId="17" xfId="0" applyFont="1" applyBorder="1"/>
    <xf numFmtId="0" fontId="23" fillId="0" borderId="15" xfId="0" applyFont="1" applyFill="1" applyBorder="1" applyAlignment="1"/>
    <xf numFmtId="0" fontId="22" fillId="0" borderId="14" xfId="0" applyFont="1" applyFill="1" applyBorder="1" applyAlignment="1"/>
    <xf numFmtId="0" fontId="22" fillId="0" borderId="15" xfId="0" applyFont="1" applyFill="1" applyBorder="1" applyAlignment="1"/>
    <xf numFmtId="3" fontId="22" fillId="0" borderId="15" xfId="0" applyNumberFormat="1" applyFont="1" applyFill="1" applyBorder="1" applyAlignment="1"/>
    <xf numFmtId="0" fontId="20" fillId="5" borderId="18" xfId="0" applyFont="1" applyFill="1" applyBorder="1" applyAlignment="1">
      <alignment vertical="center"/>
    </xf>
    <xf numFmtId="0" fontId="5" fillId="0" borderId="19" xfId="0" applyFont="1" applyBorder="1"/>
    <xf numFmtId="0" fontId="5" fillId="0" borderId="20" xfId="0" applyFont="1" applyBorder="1"/>
    <xf numFmtId="0" fontId="5" fillId="0" borderId="1" xfId="0" applyFont="1" applyBorder="1"/>
    <xf numFmtId="0" fontId="8" fillId="2" borderId="6" xfId="0" applyFont="1" applyFill="1" applyBorder="1"/>
    <xf numFmtId="0" fontId="24" fillId="6" borderId="13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24" fillId="2" borderId="13" xfId="0" applyFont="1" applyFill="1" applyBorder="1" applyAlignment="1">
      <alignment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0" fillId="0" borderId="5" xfId="0" applyBorder="1"/>
    <xf numFmtId="0" fontId="22" fillId="0" borderId="15" xfId="0" applyFont="1" applyFill="1" applyBorder="1" applyAlignment="1">
      <alignment vertical="center" wrapText="1"/>
    </xf>
    <xf numFmtId="0" fontId="13" fillId="0" borderId="10" xfId="0" applyFont="1" applyFill="1" applyBorder="1"/>
    <xf numFmtId="164" fontId="15" fillId="0" borderId="2" xfId="0" applyNumberFormat="1" applyFont="1" applyBorder="1" applyAlignment="1">
      <alignment horizontal="right"/>
    </xf>
    <xf numFmtId="3" fontId="11" fillId="0" borderId="0" xfId="0" applyNumberFormat="1" applyFont="1" applyFill="1"/>
    <xf numFmtId="3" fontId="0" fillId="2" borderId="2" xfId="0" applyNumberFormat="1" applyFont="1" applyFill="1" applyBorder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9" xfId="0" applyFont="1" applyBorder="1"/>
    <xf numFmtId="164" fontId="13" fillId="0" borderId="2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164" fontId="29" fillId="5" borderId="5" xfId="0" applyNumberFormat="1" applyFont="1" applyFill="1" applyBorder="1" applyAlignment="1">
      <alignment horizontal="right"/>
    </xf>
    <xf numFmtId="164" fontId="18" fillId="5" borderId="5" xfId="0" applyNumberFormat="1" applyFont="1" applyFill="1" applyBorder="1" applyAlignment="1">
      <alignment horizontal="right"/>
    </xf>
    <xf numFmtId="164" fontId="15" fillId="0" borderId="13" xfId="0" applyNumberFormat="1" applyFont="1" applyBorder="1" applyAlignment="1">
      <alignment horizontal="right"/>
    </xf>
    <xf numFmtId="164" fontId="17" fillId="0" borderId="16" xfId="0" applyNumberFormat="1" applyFont="1" applyFill="1" applyBorder="1" applyAlignment="1">
      <alignment horizontal="right"/>
    </xf>
    <xf numFmtId="0" fontId="25" fillId="5" borderId="13" xfId="0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right"/>
    </xf>
    <xf numFmtId="164" fontId="17" fillId="0" borderId="11" xfId="0" applyNumberFormat="1" applyFont="1" applyFill="1" applyBorder="1" applyAlignment="1">
      <alignment horizontal="right"/>
    </xf>
    <xf numFmtId="164" fontId="30" fillId="0" borderId="0" xfId="0" applyNumberFormat="1" applyFont="1" applyFill="1" applyBorder="1" applyAlignment="1">
      <alignment horizontal="left"/>
    </xf>
    <xf numFmtId="0" fontId="31" fillId="4" borderId="13" xfId="0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right"/>
    </xf>
    <xf numFmtId="3" fontId="16" fillId="0" borderId="0" xfId="0" applyNumberFormat="1" applyFont="1" applyBorder="1"/>
    <xf numFmtId="3" fontId="16" fillId="0" borderId="14" xfId="0" applyNumberFormat="1" applyFont="1" applyFill="1" applyBorder="1"/>
    <xf numFmtId="3" fontId="16" fillId="0" borderId="15" xfId="0" applyNumberFormat="1" applyFont="1" applyFill="1" applyBorder="1"/>
    <xf numFmtId="3" fontId="16" fillId="0" borderId="15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/>
    <xf numFmtId="164" fontId="16" fillId="0" borderId="21" xfId="0" applyNumberFormat="1" applyFont="1" applyFill="1" applyBorder="1" applyAlignment="1">
      <alignment horizontal="right"/>
    </xf>
    <xf numFmtId="164" fontId="16" fillId="0" borderId="16" xfId="0" applyNumberFormat="1" applyFont="1" applyFill="1" applyBorder="1" applyAlignment="1">
      <alignment horizontal="right"/>
    </xf>
    <xf numFmtId="0" fontId="14" fillId="0" borderId="14" xfId="0" applyFont="1" applyFill="1" applyBorder="1" applyAlignment="1"/>
    <xf numFmtId="0" fontId="16" fillId="8" borderId="3" xfId="0" applyFont="1" applyFill="1" applyBorder="1"/>
    <xf numFmtId="3" fontId="16" fillId="8" borderId="14" xfId="0" applyNumberFormat="1" applyFont="1" applyFill="1" applyBorder="1" applyAlignment="1">
      <alignment horizontal="right"/>
    </xf>
    <xf numFmtId="0" fontId="13" fillId="0" borderId="3" xfId="0" applyFont="1" applyFill="1" applyBorder="1"/>
    <xf numFmtId="4" fontId="32" fillId="0" borderId="0" xfId="0" applyNumberFormat="1" applyFont="1" applyFill="1"/>
    <xf numFmtId="0" fontId="32" fillId="0" borderId="0" xfId="0" applyFont="1" applyFill="1"/>
    <xf numFmtId="0" fontId="29" fillId="0" borderId="0" xfId="0" applyFont="1" applyFill="1"/>
    <xf numFmtId="0" fontId="13" fillId="0" borderId="9" xfId="0" applyFont="1" applyFill="1" applyBorder="1"/>
    <xf numFmtId="3" fontId="13" fillId="0" borderId="15" xfId="0" applyNumberFormat="1" applyFont="1" applyFill="1" applyBorder="1"/>
    <xf numFmtId="0" fontId="26" fillId="0" borderId="15" xfId="0" applyFont="1" applyFill="1" applyBorder="1" applyAlignment="1"/>
    <xf numFmtId="3" fontId="16" fillId="8" borderId="15" xfId="0" applyNumberFormat="1" applyFont="1" applyFill="1" applyBorder="1"/>
    <xf numFmtId="0" fontId="22" fillId="8" borderId="15" xfId="0" applyFont="1" applyFill="1" applyBorder="1" applyAlignment="1"/>
    <xf numFmtId="0" fontId="24" fillId="7" borderId="13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/>
    </xf>
    <xf numFmtId="164" fontId="17" fillId="0" borderId="21" xfId="0" applyNumberFormat="1" applyFont="1" applyBorder="1" applyAlignment="1">
      <alignment horizontal="right"/>
    </xf>
    <xf numFmtId="164" fontId="17" fillId="0" borderId="16" xfId="0" applyNumberFormat="1" applyFont="1" applyBorder="1" applyAlignment="1">
      <alignment horizontal="right"/>
    </xf>
    <xf numFmtId="0" fontId="22" fillId="8" borderId="15" xfId="0" applyFont="1" applyFill="1" applyBorder="1" applyAlignment="1">
      <alignment vertical="center"/>
    </xf>
    <xf numFmtId="0" fontId="17" fillId="9" borderId="3" xfId="0" applyFont="1" applyFill="1" applyBorder="1"/>
    <xf numFmtId="3" fontId="17" fillId="9" borderId="14" xfId="0" applyNumberFormat="1" applyFont="1" applyFill="1" applyBorder="1" applyAlignment="1">
      <alignment horizontal="right"/>
    </xf>
    <xf numFmtId="0" fontId="22" fillId="9" borderId="15" xfId="0" applyFont="1" applyFill="1" applyBorder="1" applyAlignment="1">
      <alignment vertical="center" wrapText="1"/>
    </xf>
    <xf numFmtId="3" fontId="17" fillId="9" borderId="15" xfId="0" applyNumberFormat="1" applyFont="1" applyFill="1" applyBorder="1"/>
    <xf numFmtId="0" fontId="22" fillId="9" borderId="15" xfId="0" applyFont="1" applyFill="1" applyBorder="1" applyAlignment="1"/>
    <xf numFmtId="3" fontId="16" fillId="10" borderId="14" xfId="0" applyNumberFormat="1" applyFont="1" applyFill="1" applyBorder="1" applyAlignment="1">
      <alignment horizontal="right"/>
    </xf>
    <xf numFmtId="3" fontId="16" fillId="10" borderId="15" xfId="0" applyNumberFormat="1" applyFont="1" applyFill="1" applyBorder="1"/>
    <xf numFmtId="0" fontId="22" fillId="10" borderId="15" xfId="0" applyFont="1" applyFill="1" applyBorder="1" applyAlignment="1"/>
    <xf numFmtId="0" fontId="17" fillId="10" borderId="3" xfId="0" applyFont="1" applyFill="1" applyBorder="1"/>
    <xf numFmtId="0" fontId="2" fillId="0" borderId="2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1" fillId="6" borderId="13" xfId="0" applyFont="1" applyFill="1" applyBorder="1" applyAlignment="1">
      <alignment horizontal="center" vertical="center" wrapText="1"/>
    </xf>
    <xf numFmtId="3" fontId="16" fillId="9" borderId="14" xfId="0" applyNumberFormat="1" applyFont="1" applyFill="1" applyBorder="1" applyAlignment="1">
      <alignment horizontal="right"/>
    </xf>
    <xf numFmtId="3" fontId="33" fillId="8" borderId="15" xfId="0" applyNumberFormat="1" applyFont="1" applyFill="1" applyBorder="1"/>
    <xf numFmtId="3" fontId="16" fillId="9" borderId="15" xfId="0" applyNumberFormat="1" applyFont="1" applyFill="1" applyBorder="1"/>
    <xf numFmtId="3" fontId="1" fillId="2" borderId="2" xfId="0" applyNumberFormat="1" applyFont="1" applyFill="1" applyBorder="1"/>
    <xf numFmtId="0" fontId="1" fillId="0" borderId="5" xfId="0" applyFont="1" applyBorder="1"/>
    <xf numFmtId="164" fontId="16" fillId="0" borderId="8" xfId="0" applyNumberFormat="1" applyFont="1" applyBorder="1" applyAlignment="1">
      <alignment horizontal="right"/>
    </xf>
    <xf numFmtId="164" fontId="16" fillId="0" borderId="12" xfId="0" applyNumberFormat="1" applyFont="1" applyBorder="1" applyAlignment="1">
      <alignment horizontal="right"/>
    </xf>
    <xf numFmtId="164" fontId="16" fillId="0" borderId="11" xfId="0" applyNumberFormat="1" applyFont="1" applyFill="1" applyBorder="1" applyAlignment="1">
      <alignment horizontal="right"/>
    </xf>
    <xf numFmtId="164" fontId="16" fillId="0" borderId="12" xfId="0" applyNumberFormat="1" applyFont="1" applyFill="1" applyBorder="1" applyAlignment="1">
      <alignment horizontal="right"/>
    </xf>
    <xf numFmtId="0" fontId="1" fillId="0" borderId="0" xfId="0" applyFont="1"/>
    <xf numFmtId="3" fontId="17" fillId="7" borderId="14" xfId="0" applyNumberFormat="1" applyFont="1" applyFill="1" applyBorder="1" applyAlignment="1">
      <alignment horizontal="right"/>
    </xf>
    <xf numFmtId="3" fontId="27" fillId="7" borderId="14" xfId="0" applyNumberFormat="1" applyFont="1" applyFill="1" applyBorder="1" applyAlignment="1">
      <alignment horizontal="right"/>
    </xf>
    <xf numFmtId="3" fontId="15" fillId="7" borderId="14" xfId="0" applyNumberFormat="1" applyFont="1" applyFill="1" applyBorder="1" applyAlignment="1">
      <alignment horizontal="right"/>
    </xf>
    <xf numFmtId="3" fontId="17" fillId="7" borderId="14" xfId="0" applyNumberFormat="1" applyFont="1" applyFill="1" applyBorder="1"/>
    <xf numFmtId="3" fontId="27" fillId="7" borderId="14" xfId="0" applyNumberFormat="1" applyFont="1" applyFill="1" applyBorder="1"/>
    <xf numFmtId="3" fontId="15" fillId="7" borderId="15" xfId="0" applyNumberFormat="1" applyFont="1" applyFill="1" applyBorder="1"/>
    <xf numFmtId="3" fontId="17" fillId="7" borderId="14" xfId="0" applyNumberFormat="1" applyFont="1" applyFill="1" applyBorder="1" applyAlignment="1">
      <alignment horizontal="right" vertical="center"/>
    </xf>
    <xf numFmtId="164" fontId="18" fillId="7" borderId="5" xfId="0" applyNumberFormat="1" applyFont="1" applyFill="1" applyBorder="1" applyAlignment="1">
      <alignment horizontal="right"/>
    </xf>
    <xf numFmtId="3" fontId="9" fillId="4" borderId="13" xfId="0" applyNumberFormat="1" applyFont="1" applyFill="1" applyBorder="1" applyAlignment="1">
      <alignment horizontal="right"/>
    </xf>
    <xf numFmtId="3" fontId="9" fillId="6" borderId="13" xfId="0" applyNumberFormat="1" applyFont="1" applyFill="1" applyBorder="1" applyAlignment="1">
      <alignment horizontal="right"/>
    </xf>
    <xf numFmtId="3" fontId="9" fillId="7" borderId="13" xfId="0" applyNumberFormat="1" applyFont="1" applyFill="1" applyBorder="1" applyAlignment="1">
      <alignment horizontal="right"/>
    </xf>
    <xf numFmtId="3" fontId="16" fillId="0" borderId="22" xfId="0" applyNumberFormat="1" applyFont="1" applyFill="1" applyBorder="1"/>
    <xf numFmtId="3" fontId="17" fillId="7" borderId="17" xfId="0" applyNumberFormat="1" applyFont="1" applyFill="1" applyBorder="1"/>
    <xf numFmtId="3" fontId="9" fillId="4" borderId="13" xfId="0" applyNumberFormat="1" applyFont="1" applyFill="1" applyBorder="1"/>
    <xf numFmtId="3" fontId="9" fillId="6" borderId="13" xfId="0" applyNumberFormat="1" applyFont="1" applyFill="1" applyBorder="1"/>
    <xf numFmtId="3" fontId="9" fillId="7" borderId="13" xfId="0" applyNumberFormat="1" applyFont="1" applyFill="1" applyBorder="1"/>
    <xf numFmtId="3" fontId="16" fillId="7" borderId="14" xfId="0" applyNumberFormat="1" applyFont="1" applyFill="1" applyBorder="1" applyAlignment="1">
      <alignment horizontal="right"/>
    </xf>
    <xf numFmtId="0" fontId="22" fillId="0" borderId="15" xfId="0" applyFont="1" applyFill="1" applyBorder="1" applyAlignment="1">
      <alignment vertical="center"/>
    </xf>
    <xf numFmtId="3" fontId="16" fillId="0" borderId="17" xfId="0" applyNumberFormat="1" applyFont="1" applyFill="1" applyBorder="1" applyAlignment="1">
      <alignment horizontal="right"/>
    </xf>
    <xf numFmtId="0" fontId="8" fillId="4" borderId="1" xfId="0" applyFont="1" applyFill="1" applyBorder="1"/>
    <xf numFmtId="0" fontId="8" fillId="4" borderId="13" xfId="0" applyFont="1" applyFill="1" applyBorder="1" applyAlignment="1"/>
    <xf numFmtId="0" fontId="16" fillId="0" borderId="23" xfId="0" applyFont="1" applyFill="1" applyBorder="1"/>
    <xf numFmtId="0" fontId="23" fillId="0" borderId="22" xfId="0" applyFont="1" applyFill="1" applyBorder="1" applyAlignment="1"/>
    <xf numFmtId="0" fontId="10" fillId="4" borderId="1" xfId="0" applyFont="1" applyFill="1" applyBorder="1"/>
    <xf numFmtId="0" fontId="10" fillId="4" borderId="13" xfId="0" applyFont="1" applyFill="1" applyBorder="1" applyAlignment="1"/>
    <xf numFmtId="3" fontId="17" fillId="7" borderId="17" xfId="0" applyNumberFormat="1" applyFont="1" applyFill="1" applyBorder="1" applyAlignment="1">
      <alignment horizontal="right"/>
    </xf>
    <xf numFmtId="3" fontId="35" fillId="7" borderId="14" xfId="0" applyNumberFormat="1" applyFont="1" applyFill="1" applyBorder="1"/>
    <xf numFmtId="3" fontId="15" fillId="7" borderId="14" xfId="0" applyNumberFormat="1" applyFont="1" applyFill="1" applyBorder="1"/>
    <xf numFmtId="3" fontId="0" fillId="0" borderId="0" xfId="0" applyNumberFormat="1" applyFill="1"/>
    <xf numFmtId="0" fontId="28" fillId="0" borderId="15" xfId="0" applyFont="1" applyFill="1" applyBorder="1" applyAlignment="1">
      <alignment horizontal="left" vertical="center"/>
    </xf>
    <xf numFmtId="3" fontId="36" fillId="7" borderId="14" xfId="0" applyNumberFormat="1" applyFont="1" applyFill="1" applyBorder="1"/>
    <xf numFmtId="0" fontId="21" fillId="0" borderId="0" xfId="0" applyFont="1" applyFill="1"/>
    <xf numFmtId="3" fontId="17" fillId="7" borderId="15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3" fontId="13" fillId="0" borderId="0" xfId="0" applyNumberFormat="1" applyFont="1" applyFill="1" applyBorder="1"/>
    <xf numFmtId="3" fontId="0" fillId="0" borderId="2" xfId="0" applyNumberFormat="1" applyFont="1" applyFill="1" applyBorder="1"/>
    <xf numFmtId="0" fontId="0" fillId="0" borderId="5" xfId="0" applyFill="1" applyBorder="1"/>
    <xf numFmtId="164" fontId="16" fillId="0" borderId="8" xfId="0" applyNumberFormat="1" applyFont="1" applyFill="1" applyBorder="1" applyAlignment="1">
      <alignment horizontal="right"/>
    </xf>
    <xf numFmtId="164" fontId="34" fillId="5" borderId="5" xfId="0" applyNumberFormat="1" applyFont="1" applyFill="1" applyBorder="1" applyAlignment="1">
      <alignment horizontal="right"/>
    </xf>
    <xf numFmtId="164" fontId="17" fillId="0" borderId="2" xfId="0" applyNumberFormat="1" applyFont="1" applyBorder="1" applyAlignment="1">
      <alignment horizontal="right"/>
    </xf>
    <xf numFmtId="164" fontId="17" fillId="0" borderId="2" xfId="0" applyNumberFormat="1" applyFont="1" applyFill="1" applyBorder="1" applyAlignment="1">
      <alignment horizontal="right"/>
    </xf>
    <xf numFmtId="3" fontId="9" fillId="3" borderId="13" xfId="0" applyNumberFormat="1" applyFont="1" applyFill="1" applyBorder="1"/>
    <xf numFmtId="3" fontId="33" fillId="10" borderId="14" xfId="0" applyNumberFormat="1" applyFont="1" applyFill="1" applyBorder="1" applyAlignment="1">
      <alignment horizontal="right"/>
    </xf>
    <xf numFmtId="3" fontId="37" fillId="0" borderId="14" xfId="0" applyNumberFormat="1" applyFont="1" applyFill="1" applyBorder="1"/>
    <xf numFmtId="3" fontId="16" fillId="0" borderId="14" xfId="0" applyNumberFormat="1" applyFont="1" applyFill="1" applyBorder="1" applyAlignment="1">
      <alignment horizontal="right" vertical="center"/>
    </xf>
    <xf numFmtId="3" fontId="16" fillId="0" borderId="17" xfId="0" applyNumberFormat="1" applyFont="1" applyFill="1" applyBorder="1"/>
    <xf numFmtId="3" fontId="16" fillId="9" borderId="14" xfId="0" applyNumberFormat="1" applyFont="1" applyFill="1" applyBorder="1"/>
    <xf numFmtId="3" fontId="16" fillId="10" borderId="14" xfId="0" applyNumberFormat="1" applyFont="1" applyFill="1" applyBorder="1"/>
    <xf numFmtId="0" fontId="38" fillId="4" borderId="13" xfId="0" applyFont="1" applyFill="1" applyBorder="1" applyAlignment="1">
      <alignment horizontal="center" vertical="center"/>
    </xf>
    <xf numFmtId="0" fontId="38" fillId="6" borderId="13" xfId="0" applyFont="1" applyFill="1" applyBorder="1" applyAlignment="1">
      <alignment horizontal="center" vertical="center"/>
    </xf>
    <xf numFmtId="0" fontId="17" fillId="7" borderId="10" xfId="0" applyFont="1" applyFill="1" applyBorder="1"/>
    <xf numFmtId="3" fontId="17" fillId="7" borderId="15" xfId="0" applyNumberFormat="1" applyFont="1" applyFill="1" applyBorder="1"/>
    <xf numFmtId="3" fontId="16" fillId="7" borderId="15" xfId="0" applyNumberFormat="1" applyFont="1" applyFill="1" applyBorder="1"/>
    <xf numFmtId="3" fontId="16" fillId="7" borderId="14" xfId="0" applyNumberFormat="1" applyFont="1" applyFill="1" applyBorder="1"/>
    <xf numFmtId="0" fontId="22" fillId="7" borderId="15" xfId="0" applyFont="1" applyFill="1" applyBorder="1" applyAlignment="1"/>
    <xf numFmtId="0" fontId="17" fillId="7" borderId="15" xfId="0" applyFont="1" applyFill="1" applyBorder="1" applyAlignment="1">
      <alignment horizontal="justify"/>
    </xf>
    <xf numFmtId="3" fontId="16" fillId="7" borderId="15" xfId="0" applyNumberFormat="1" applyFont="1" applyFill="1" applyBorder="1" applyAlignment="1">
      <alignment horizontal="right"/>
    </xf>
    <xf numFmtId="0" fontId="24" fillId="11" borderId="13" xfId="0" applyFont="1" applyFill="1" applyBorder="1" applyAlignment="1">
      <alignment horizontal="center" vertical="center" wrapText="1"/>
    </xf>
    <xf numFmtId="0" fontId="22" fillId="7" borderId="15" xfId="0" applyFont="1" applyFill="1" applyBorder="1"/>
    <xf numFmtId="3" fontId="9" fillId="11" borderId="13" xfId="0" applyNumberFormat="1" applyFont="1" applyFill="1" applyBorder="1" applyAlignment="1">
      <alignment horizontal="right"/>
    </xf>
    <xf numFmtId="0" fontId="25" fillId="11" borderId="13" xfId="0" applyFont="1" applyFill="1" applyBorder="1" applyAlignment="1">
      <alignment horizontal="center" vertical="center"/>
    </xf>
    <xf numFmtId="3" fontId="9" fillId="11" borderId="13" xfId="0" applyNumberFormat="1" applyFont="1" applyFill="1" applyBorder="1"/>
    <xf numFmtId="0" fontId="25" fillId="11" borderId="13" xfId="0" applyFont="1" applyFill="1" applyBorder="1" applyAlignment="1">
      <alignment horizontal="center" vertical="center" wrapText="1"/>
    </xf>
    <xf numFmtId="164" fontId="29" fillId="11" borderId="5" xfId="0" applyNumberFormat="1" applyFont="1" applyFill="1" applyBorder="1" applyAlignment="1">
      <alignment horizontal="right"/>
    </xf>
    <xf numFmtId="164" fontId="18" fillId="11" borderId="5" xfId="0" applyNumberFormat="1" applyFont="1" applyFill="1" applyBorder="1" applyAlignment="1">
      <alignment horizontal="right"/>
    </xf>
    <xf numFmtId="0" fontId="17" fillId="7" borderId="3" xfId="0" applyFont="1" applyFill="1" applyBorder="1" applyAlignment="1">
      <alignment vertical="center"/>
    </xf>
    <xf numFmtId="3" fontId="39" fillId="8" borderId="15" xfId="0" applyNumberFormat="1" applyFont="1" applyFill="1" applyBorder="1"/>
    <xf numFmtId="3" fontId="39" fillId="10" borderId="14" xfId="0" applyNumberFormat="1" applyFont="1" applyFill="1" applyBorder="1"/>
    <xf numFmtId="3" fontId="13" fillId="0" borderId="14" xfId="0" applyNumberFormat="1" applyFont="1" applyFill="1" applyBorder="1"/>
    <xf numFmtId="0" fontId="16" fillId="10" borderId="3" xfId="0" applyFont="1" applyFill="1" applyBorder="1"/>
    <xf numFmtId="0" fontId="16" fillId="9" borderId="3" xfId="0" applyFont="1" applyFill="1" applyBorder="1"/>
    <xf numFmtId="3" fontId="42" fillId="7" borderId="14" xfId="0" applyNumberFormat="1" applyFont="1" applyFill="1" applyBorder="1"/>
    <xf numFmtId="164" fontId="17" fillId="0" borderId="13" xfId="0" applyNumberFormat="1" applyFont="1" applyBorder="1" applyAlignment="1">
      <alignment horizontal="right"/>
    </xf>
    <xf numFmtId="0" fontId="23" fillId="7" borderId="17" xfId="0" applyFont="1" applyFill="1" applyBorder="1" applyAlignment="1"/>
    <xf numFmtId="0" fontId="17" fillId="7" borderId="9" xfId="0" applyFont="1" applyFill="1" applyBorder="1"/>
    <xf numFmtId="3" fontId="17" fillId="7" borderId="17" xfId="0" applyNumberFormat="1" applyFont="1" applyFill="1" applyBorder="1" applyAlignment="1"/>
    <xf numFmtId="0" fontId="17" fillId="7" borderId="3" xfId="0" applyFont="1" applyFill="1" applyBorder="1"/>
    <xf numFmtId="0" fontId="17" fillId="7" borderId="3" xfId="0" applyFont="1" applyFill="1" applyBorder="1" applyAlignment="1">
      <alignment horizontal="justify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3381224</xdr:colOff>
      <xdr:row>0</xdr:row>
      <xdr:rowOff>8933</xdr:rowOff>
    </xdr:from>
    <xdr:to>
      <xdr:col>7</xdr:col>
      <xdr:colOff>4665966</xdr:colOff>
      <xdr:row>3</xdr:row>
      <xdr:rowOff>93649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6B86F927-55CC-48A9-AA5D-028A242BC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420324" y="8933"/>
          <a:ext cx="1299982" cy="726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showGridLines="0" tabSelected="1" zoomScaleNormal="100" workbookViewId="0">
      <selection activeCell="B47" sqref="B47"/>
    </sheetView>
  </sheetViews>
  <sheetFormatPr defaultRowHeight="15"/>
  <cols>
    <col min="1" max="1" width="2.140625" customWidth="1"/>
    <col min="2" max="2" width="46.140625" customWidth="1"/>
    <col min="3" max="3" width="14.85546875" customWidth="1"/>
    <col min="4" max="4" width="12.7109375" style="108" customWidth="1"/>
    <col min="5" max="5" width="13.42578125" style="7" customWidth="1"/>
    <col min="6" max="6" width="13.140625" customWidth="1"/>
    <col min="7" max="7" width="14.85546875" customWidth="1"/>
    <col min="8" max="8" width="68.85546875" customWidth="1"/>
    <col min="9" max="9" width="12.7109375" customWidth="1"/>
  </cols>
  <sheetData>
    <row r="1" spans="2:10" ht="20.25">
      <c r="B1" s="47" t="s">
        <v>0</v>
      </c>
      <c r="C1" s="48"/>
      <c r="D1" s="48"/>
      <c r="E1" s="142"/>
      <c r="F1" s="48"/>
      <c r="G1" s="48"/>
    </row>
    <row r="3" spans="2:10">
      <c r="B3" s="16" t="s">
        <v>97</v>
      </c>
      <c r="C3" s="2"/>
      <c r="D3" s="96"/>
      <c r="E3" s="143"/>
      <c r="F3" s="2"/>
      <c r="G3" s="2"/>
      <c r="H3" s="1"/>
    </row>
    <row r="4" spans="2:10" ht="15.75" thickBot="1">
      <c r="B4" s="3"/>
      <c r="C4" s="9"/>
      <c r="D4" s="97"/>
      <c r="E4" s="144"/>
      <c r="F4" s="9"/>
      <c r="G4" s="9"/>
      <c r="H4" s="1"/>
    </row>
    <row r="5" spans="2:10" ht="27.6" customHeight="1" thickBot="1">
      <c r="B5" s="31" t="s">
        <v>1</v>
      </c>
      <c r="C5" s="60" t="s">
        <v>45</v>
      </c>
      <c r="D5" s="98" t="s">
        <v>46</v>
      </c>
      <c r="E5" s="98" t="s">
        <v>67</v>
      </c>
      <c r="F5" s="81" t="s">
        <v>77</v>
      </c>
      <c r="G5" s="168" t="s">
        <v>70</v>
      </c>
      <c r="H5" s="33" t="s">
        <v>3</v>
      </c>
    </row>
    <row r="6" spans="2:10" s="12" customFormat="1" ht="14.45" customHeight="1">
      <c r="B6" s="15" t="s">
        <v>4</v>
      </c>
      <c r="C6" s="61">
        <v>203130</v>
      </c>
      <c r="D6" s="61"/>
      <c r="E6" s="61">
        <v>104</v>
      </c>
      <c r="F6" s="109"/>
      <c r="G6" s="61">
        <f>C6+D6+E6</f>
        <v>203234</v>
      </c>
      <c r="H6" s="69" t="s">
        <v>68</v>
      </c>
    </row>
    <row r="7" spans="2:10" s="12" customFormat="1" ht="15" customHeight="1">
      <c r="B7" s="15" t="s">
        <v>43</v>
      </c>
      <c r="C7" s="61">
        <v>211800</v>
      </c>
      <c r="D7" s="61"/>
      <c r="E7" s="61"/>
      <c r="F7" s="125"/>
      <c r="G7" s="61">
        <f>C7+D7+E7</f>
        <v>211800</v>
      </c>
      <c r="H7" s="23" t="s">
        <v>38</v>
      </c>
    </row>
    <row r="8" spans="2:10" s="7" customFormat="1" ht="14.45" customHeight="1">
      <c r="B8" s="13" t="s">
        <v>5</v>
      </c>
      <c r="C8" s="61">
        <v>5000</v>
      </c>
      <c r="D8" s="61"/>
      <c r="E8" s="61">
        <v>5000</v>
      </c>
      <c r="F8" s="109"/>
      <c r="G8" s="61">
        <f>C8+D8+E8</f>
        <v>10000</v>
      </c>
      <c r="H8" s="25" t="s">
        <v>89</v>
      </c>
    </row>
    <row r="9" spans="2:10" s="7" customFormat="1">
      <c r="B9" s="70" t="s">
        <v>32</v>
      </c>
      <c r="C9" s="71">
        <v>74280</v>
      </c>
      <c r="D9" s="71">
        <v>235</v>
      </c>
      <c r="E9" s="71"/>
      <c r="F9" s="109"/>
      <c r="G9" s="71">
        <f t="shared" ref="G9:G16" si="0">C9+D9+E9</f>
        <v>74515</v>
      </c>
      <c r="H9" s="85" t="s">
        <v>59</v>
      </c>
    </row>
    <row r="10" spans="2:10" s="7" customFormat="1">
      <c r="B10" s="94" t="s">
        <v>69</v>
      </c>
      <c r="C10" s="91"/>
      <c r="D10" s="91">
        <v>292800</v>
      </c>
      <c r="E10" s="153">
        <f>G10-D10</f>
        <v>-39900</v>
      </c>
      <c r="F10" s="111"/>
      <c r="G10" s="91">
        <f>2*42150*3</f>
        <v>252900</v>
      </c>
      <c r="H10" s="126" t="s">
        <v>90</v>
      </c>
    </row>
    <row r="11" spans="2:10" s="12" customFormat="1" ht="15" customHeight="1">
      <c r="B11" s="13" t="s">
        <v>33</v>
      </c>
      <c r="C11" s="61">
        <f>1235000*2</f>
        <v>2470000</v>
      </c>
      <c r="D11" s="61"/>
      <c r="E11" s="61"/>
      <c r="F11" s="109"/>
      <c r="G11" s="61">
        <f>C11+D11+E11</f>
        <v>2470000</v>
      </c>
      <c r="H11" s="42" t="s">
        <v>72</v>
      </c>
      <c r="J11" s="45"/>
    </row>
    <row r="12" spans="2:10" s="11" customFormat="1" ht="15" customHeight="1">
      <c r="B12" s="72" t="s">
        <v>39</v>
      </c>
      <c r="C12" s="61">
        <f>75000+65000</f>
        <v>140000</v>
      </c>
      <c r="D12" s="61"/>
      <c r="E12" s="61"/>
      <c r="F12" s="110"/>
      <c r="G12" s="61">
        <f t="shared" si="0"/>
        <v>140000</v>
      </c>
      <c r="H12" s="42" t="s">
        <v>58</v>
      </c>
    </row>
    <row r="13" spans="2:10" s="12" customFormat="1" ht="15" customHeight="1">
      <c r="B13" s="86" t="s">
        <v>49</v>
      </c>
      <c r="C13" s="87"/>
      <c r="D13" s="99">
        <v>4065095</v>
      </c>
      <c r="E13" s="99"/>
      <c r="F13" s="109"/>
      <c r="G13" s="99">
        <f t="shared" si="0"/>
        <v>4065095</v>
      </c>
      <c r="H13" s="88" t="s">
        <v>60</v>
      </c>
      <c r="J13" s="45"/>
    </row>
    <row r="14" spans="2:10" s="11" customFormat="1" ht="15" customHeight="1">
      <c r="B14" s="86" t="s">
        <v>64</v>
      </c>
      <c r="C14" s="87"/>
      <c r="D14" s="99">
        <v>237725</v>
      </c>
      <c r="E14" s="99"/>
      <c r="F14" s="109"/>
      <c r="G14" s="99">
        <f t="shared" si="0"/>
        <v>237725</v>
      </c>
      <c r="H14" s="88" t="s">
        <v>73</v>
      </c>
      <c r="I14" s="73"/>
      <c r="J14" s="74"/>
    </row>
    <row r="15" spans="2:10" s="12" customFormat="1">
      <c r="B15" s="13" t="s">
        <v>63</v>
      </c>
      <c r="C15" s="61"/>
      <c r="D15" s="61"/>
      <c r="E15" s="61">
        <v>85000</v>
      </c>
      <c r="F15" s="109"/>
      <c r="G15" s="61">
        <f t="shared" si="0"/>
        <v>85000</v>
      </c>
      <c r="H15" s="25" t="s">
        <v>29</v>
      </c>
    </row>
    <row r="16" spans="2:10" s="12" customFormat="1">
      <c r="B16" s="14" t="s">
        <v>61</v>
      </c>
      <c r="C16" s="61"/>
      <c r="D16" s="61"/>
      <c r="E16" s="61">
        <v>140000</v>
      </c>
      <c r="F16" s="109"/>
      <c r="G16" s="61">
        <f t="shared" si="0"/>
        <v>140000</v>
      </c>
      <c r="H16" s="25" t="s">
        <v>29</v>
      </c>
    </row>
    <row r="17" spans="2:14" s="12" customFormat="1">
      <c r="B17" s="188" t="s">
        <v>62</v>
      </c>
      <c r="C17" s="61"/>
      <c r="D17" s="61"/>
      <c r="E17" s="61">
        <v>17000</v>
      </c>
      <c r="F17" s="109">
        <v>95677</v>
      </c>
      <c r="G17" s="109">
        <f>C17+D17+E17+F17</f>
        <v>112677</v>
      </c>
      <c r="H17" s="165" t="s">
        <v>80</v>
      </c>
    </row>
    <row r="18" spans="2:14" s="12" customFormat="1" ht="14.45" customHeight="1">
      <c r="B18" s="166" t="s">
        <v>76</v>
      </c>
      <c r="C18" s="167"/>
      <c r="D18" s="167"/>
      <c r="E18" s="167"/>
      <c r="F18" s="141">
        <v>15473</v>
      </c>
      <c r="G18" s="109">
        <f>C18+D18+E18+F18</f>
        <v>15473</v>
      </c>
      <c r="H18" s="165" t="s">
        <v>82</v>
      </c>
    </row>
    <row r="19" spans="2:14" s="12" customFormat="1" ht="14.45" customHeight="1">
      <c r="B19" s="166" t="s">
        <v>81</v>
      </c>
      <c r="C19" s="167"/>
      <c r="D19" s="167"/>
      <c r="E19" s="167"/>
      <c r="F19" s="141">
        <v>57490</v>
      </c>
      <c r="G19" s="109">
        <f>F19</f>
        <v>57490</v>
      </c>
      <c r="H19" s="169" t="s">
        <v>91</v>
      </c>
    </row>
    <row r="20" spans="2:14" s="7" customFormat="1" ht="15.75" thickBot="1">
      <c r="B20" s="185" t="s">
        <v>22</v>
      </c>
      <c r="C20" s="127">
        <v>20000</v>
      </c>
      <c r="D20" s="127">
        <v>30000</v>
      </c>
      <c r="E20" s="127">
        <v>80000</v>
      </c>
      <c r="F20" s="134">
        <v>20000</v>
      </c>
      <c r="G20" s="186">
        <f>C20+D20+E20+F20</f>
        <v>150000</v>
      </c>
      <c r="H20" s="184"/>
    </row>
    <row r="21" spans="2:14" ht="15.75" thickBot="1">
      <c r="B21" s="128" t="s">
        <v>6</v>
      </c>
      <c r="C21" s="117">
        <f>SUM(C6:C20)</f>
        <v>3124210</v>
      </c>
      <c r="D21" s="118">
        <f>SUM(D6:D20)</f>
        <v>4625855</v>
      </c>
      <c r="E21" s="118">
        <f>SUM(E6:E20)</f>
        <v>287204</v>
      </c>
      <c r="F21" s="119">
        <f>SUM(F6:F20)</f>
        <v>188640</v>
      </c>
      <c r="G21" s="170">
        <f>SUM(G6:G20)</f>
        <v>8225909</v>
      </c>
      <c r="H21" s="129"/>
    </row>
    <row r="22" spans="2:14" ht="15.75" thickBot="1">
      <c r="B22" s="4"/>
      <c r="C22" s="62"/>
      <c r="D22" s="62"/>
      <c r="E22" s="145"/>
      <c r="F22" s="17"/>
      <c r="G22" s="17"/>
      <c r="H22" s="22"/>
    </row>
    <row r="23" spans="2:14" ht="15.75" thickBot="1">
      <c r="B23" s="34" t="s">
        <v>7</v>
      </c>
      <c r="C23" s="159" t="s">
        <v>2</v>
      </c>
      <c r="D23" s="160" t="s">
        <v>2</v>
      </c>
      <c r="E23" s="160" t="s">
        <v>2</v>
      </c>
      <c r="F23" s="82" t="s">
        <v>2</v>
      </c>
      <c r="G23" s="171" t="s">
        <v>2</v>
      </c>
      <c r="H23" s="35" t="s">
        <v>3</v>
      </c>
    </row>
    <row r="24" spans="2:14">
      <c r="B24" s="15" t="s">
        <v>8</v>
      </c>
      <c r="C24" s="63">
        <v>4000</v>
      </c>
      <c r="D24" s="63"/>
      <c r="E24" s="63">
        <v>4000</v>
      </c>
      <c r="F24" s="112"/>
      <c r="G24" s="63">
        <f>C24+D24+E24</f>
        <v>8000</v>
      </c>
      <c r="H24" s="24" t="s">
        <v>41</v>
      </c>
    </row>
    <row r="25" spans="2:14" ht="14.45" customHeight="1">
      <c r="B25" s="14" t="s">
        <v>42</v>
      </c>
      <c r="C25" s="61"/>
      <c r="D25" s="61"/>
      <c r="E25" s="61">
        <f>121000+17000</f>
        <v>138000</v>
      </c>
      <c r="F25" s="109"/>
      <c r="G25" s="63">
        <f>C25+D25+E25</f>
        <v>138000</v>
      </c>
      <c r="H25" s="25" t="s">
        <v>74</v>
      </c>
    </row>
    <row r="26" spans="2:14" ht="16.149999999999999" customHeight="1">
      <c r="B26" s="166" t="s">
        <v>76</v>
      </c>
      <c r="C26" s="163"/>
      <c r="D26" s="163"/>
      <c r="E26" s="164"/>
      <c r="F26" s="112">
        <f>34400+76750</f>
        <v>111150</v>
      </c>
      <c r="G26" s="112">
        <f>C26+D26+E26+F26</f>
        <v>111150</v>
      </c>
      <c r="H26" s="165" t="s">
        <v>88</v>
      </c>
    </row>
    <row r="27" spans="2:14" ht="16.149999999999999" customHeight="1">
      <c r="B27" s="166" t="s">
        <v>83</v>
      </c>
      <c r="C27" s="163"/>
      <c r="D27" s="163"/>
      <c r="E27" s="164"/>
      <c r="F27" s="112">
        <v>57490</v>
      </c>
      <c r="G27" s="112">
        <f>F27</f>
        <v>57490</v>
      </c>
      <c r="H27" s="165" t="s">
        <v>92</v>
      </c>
    </row>
    <row r="28" spans="2:14">
      <c r="B28" s="13" t="s">
        <v>34</v>
      </c>
      <c r="C28" s="64">
        <v>24000</v>
      </c>
      <c r="D28" s="64"/>
      <c r="E28" s="63"/>
      <c r="F28" s="112"/>
      <c r="G28" s="63">
        <f t="shared" ref="G28:G49" si="1">C28+D28</f>
        <v>24000</v>
      </c>
      <c r="H28" s="25"/>
    </row>
    <row r="29" spans="2:14">
      <c r="B29" s="13" t="s">
        <v>9</v>
      </c>
      <c r="C29" s="64">
        <v>45000</v>
      </c>
      <c r="D29" s="64"/>
      <c r="E29" s="63"/>
      <c r="F29" s="112"/>
      <c r="G29" s="63">
        <f t="shared" si="1"/>
        <v>45000</v>
      </c>
      <c r="H29" s="26" t="s">
        <v>27</v>
      </c>
    </row>
    <row r="30" spans="2:14">
      <c r="B30" s="13" t="s">
        <v>35</v>
      </c>
      <c r="C30" s="64">
        <v>48000</v>
      </c>
      <c r="D30" s="64"/>
      <c r="E30" s="63"/>
      <c r="F30" s="112"/>
      <c r="G30" s="63">
        <f t="shared" si="1"/>
        <v>48000</v>
      </c>
      <c r="H30" s="25"/>
    </row>
    <row r="31" spans="2:14">
      <c r="B31" s="76" t="s">
        <v>10</v>
      </c>
      <c r="C31" s="77">
        <v>2500</v>
      </c>
      <c r="D31" s="64"/>
      <c r="E31" s="63"/>
      <c r="F31" s="113"/>
      <c r="G31" s="179">
        <v>2500</v>
      </c>
      <c r="H31" s="78" t="s">
        <v>50</v>
      </c>
      <c r="J31" s="75"/>
      <c r="K31" s="75"/>
      <c r="L31" s="75"/>
      <c r="M31" s="75"/>
      <c r="N31" s="75"/>
    </row>
    <row r="32" spans="2:14">
      <c r="B32" s="13" t="s">
        <v>11</v>
      </c>
      <c r="C32" s="64">
        <v>6000</v>
      </c>
      <c r="D32" s="64"/>
      <c r="E32" s="63"/>
      <c r="F32" s="112"/>
      <c r="G32" s="63">
        <f t="shared" si="1"/>
        <v>6000</v>
      </c>
      <c r="H32" s="25" t="s">
        <v>18</v>
      </c>
    </row>
    <row r="33" spans="2:9">
      <c r="B33" s="13" t="s">
        <v>12</v>
      </c>
      <c r="C33" s="64">
        <v>6000</v>
      </c>
      <c r="D33" s="64"/>
      <c r="E33" s="63">
        <f>6*3000</f>
        <v>18000</v>
      </c>
      <c r="F33" s="112"/>
      <c r="G33" s="63">
        <f>C33+D33+E33</f>
        <v>24000</v>
      </c>
      <c r="H33" s="25" t="s">
        <v>93</v>
      </c>
    </row>
    <row r="34" spans="2:9">
      <c r="B34" s="13" t="s">
        <v>26</v>
      </c>
      <c r="C34" s="64">
        <v>6000</v>
      </c>
      <c r="D34" s="64"/>
      <c r="E34" s="154"/>
      <c r="F34" s="135"/>
      <c r="G34" s="63">
        <f t="shared" si="1"/>
        <v>6000</v>
      </c>
      <c r="H34" s="25" t="s">
        <v>18</v>
      </c>
    </row>
    <row r="35" spans="2:9">
      <c r="B35" s="13" t="s">
        <v>21</v>
      </c>
      <c r="C35" s="64">
        <v>6000</v>
      </c>
      <c r="D35" s="64"/>
      <c r="E35" s="63"/>
      <c r="F35" s="112"/>
      <c r="G35" s="63">
        <f t="shared" si="1"/>
        <v>6000</v>
      </c>
      <c r="H35" s="25" t="s">
        <v>36</v>
      </c>
    </row>
    <row r="36" spans="2:9" s="7" customFormat="1">
      <c r="B36" s="70" t="s">
        <v>52</v>
      </c>
      <c r="C36" s="79">
        <f>(25583+40122)*12</f>
        <v>788460</v>
      </c>
      <c r="D36" s="177">
        <v>-525432</v>
      </c>
      <c r="E36" s="100"/>
      <c r="F36" s="114"/>
      <c r="G36" s="79">
        <f>C36+D36+E36+F36</f>
        <v>263028</v>
      </c>
      <c r="H36" s="80" t="s">
        <v>94</v>
      </c>
    </row>
    <row r="37" spans="2:9" s="7" customFormat="1">
      <c r="B37" s="180" t="s">
        <v>85</v>
      </c>
      <c r="C37" s="92"/>
      <c r="D37" s="92">
        <f>(36600)*9</f>
        <v>329400</v>
      </c>
      <c r="E37" s="158">
        <f>G37-D37</f>
        <v>7800</v>
      </c>
      <c r="F37" s="112"/>
      <c r="G37" s="158">
        <f>42150*8</f>
        <v>337200</v>
      </c>
      <c r="H37" s="93" t="s">
        <v>95</v>
      </c>
    </row>
    <row r="38" spans="2:9" s="7" customFormat="1">
      <c r="B38" s="180" t="s">
        <v>51</v>
      </c>
      <c r="C38" s="92">
        <v>29040</v>
      </c>
      <c r="D38" s="92">
        <v>29275</v>
      </c>
      <c r="E38" s="178">
        <f>G38-D38-C38</f>
        <v>-20941</v>
      </c>
      <c r="F38" s="136"/>
      <c r="G38" s="158">
        <v>37374</v>
      </c>
      <c r="H38" s="93" t="s">
        <v>71</v>
      </c>
      <c r="I38" s="137"/>
    </row>
    <row r="39" spans="2:9" s="7" customFormat="1">
      <c r="B39" s="176" t="s">
        <v>84</v>
      </c>
      <c r="C39" s="65">
        <f>10287+(17394*11)</f>
        <v>201621</v>
      </c>
      <c r="D39" s="65"/>
      <c r="E39" s="155"/>
      <c r="F39" s="115">
        <v>40000</v>
      </c>
      <c r="G39" s="112">
        <f>C39+D39+F39</f>
        <v>241621</v>
      </c>
      <c r="H39" s="165" t="s">
        <v>30</v>
      </c>
    </row>
    <row r="40" spans="2:9">
      <c r="B40" s="13" t="s">
        <v>24</v>
      </c>
      <c r="C40" s="64">
        <v>1674732</v>
      </c>
      <c r="D40" s="64"/>
      <c r="E40" s="63"/>
      <c r="F40" s="112"/>
      <c r="G40" s="63">
        <f t="shared" si="1"/>
        <v>1674732</v>
      </c>
      <c r="H40" s="25" t="s">
        <v>30</v>
      </c>
      <c r="I40" s="7"/>
    </row>
    <row r="41" spans="2:9">
      <c r="B41" s="13" t="s">
        <v>40</v>
      </c>
      <c r="C41" s="64">
        <v>330372</v>
      </c>
      <c r="D41" s="64"/>
      <c r="E41" s="63"/>
      <c r="F41" s="112"/>
      <c r="G41" s="63">
        <f t="shared" si="1"/>
        <v>330372</v>
      </c>
      <c r="H41" s="25" t="s">
        <v>19</v>
      </c>
      <c r="I41" s="7"/>
    </row>
    <row r="42" spans="2:9">
      <c r="B42" s="13" t="s">
        <v>28</v>
      </c>
      <c r="C42" s="64">
        <v>802041.6</v>
      </c>
      <c r="D42" s="64"/>
      <c r="E42" s="63"/>
      <c r="F42" s="112"/>
      <c r="G42" s="63">
        <f t="shared" si="1"/>
        <v>802041.6</v>
      </c>
      <c r="H42" s="25" t="s">
        <v>20</v>
      </c>
      <c r="I42" s="7"/>
    </row>
    <row r="43" spans="2:9">
      <c r="B43" s="181" t="s">
        <v>53</v>
      </c>
      <c r="C43" s="89"/>
      <c r="D43" s="101">
        <v>572850</v>
      </c>
      <c r="E43" s="157"/>
      <c r="F43" s="112"/>
      <c r="G43" s="157">
        <f t="shared" ref="G43" si="2">C43+D43</f>
        <v>572850</v>
      </c>
      <c r="H43" s="90" t="s">
        <v>66</v>
      </c>
      <c r="I43" s="7"/>
    </row>
    <row r="44" spans="2:9">
      <c r="B44" s="187" t="s">
        <v>54</v>
      </c>
      <c r="C44" s="89"/>
      <c r="D44" s="101">
        <v>138750</v>
      </c>
      <c r="E44" s="157"/>
      <c r="F44" s="182">
        <v>-40000</v>
      </c>
      <c r="G44" s="112">
        <f>C44+D44+F44</f>
        <v>98750</v>
      </c>
      <c r="H44" s="90" t="s">
        <v>87</v>
      </c>
      <c r="I44" s="7"/>
    </row>
    <row r="45" spans="2:9">
      <c r="B45" s="187" t="s">
        <v>55</v>
      </c>
      <c r="C45" s="89"/>
      <c r="D45" s="101">
        <f>56860+17000+75000+122000</f>
        <v>270860</v>
      </c>
      <c r="E45" s="157"/>
      <c r="F45" s="112">
        <v>150000</v>
      </c>
      <c r="G45" s="112">
        <f>D45+F45</f>
        <v>420860</v>
      </c>
      <c r="H45" s="90" t="s">
        <v>86</v>
      </c>
      <c r="I45" s="7"/>
    </row>
    <row r="46" spans="2:9">
      <c r="B46" s="181" t="s">
        <v>56</v>
      </c>
      <c r="C46" s="89"/>
      <c r="D46" s="101">
        <v>2500000</v>
      </c>
      <c r="E46" s="157"/>
      <c r="F46" s="182"/>
      <c r="G46" s="157">
        <f>C46+D46+F46</f>
        <v>2500000</v>
      </c>
      <c r="H46" s="90" t="s">
        <v>57</v>
      </c>
    </row>
    <row r="47" spans="2:9">
      <c r="B47" s="161" t="s">
        <v>79</v>
      </c>
      <c r="C47" s="162"/>
      <c r="D47" s="163"/>
      <c r="E47" s="164"/>
      <c r="F47" s="112">
        <v>60000</v>
      </c>
      <c r="G47" s="112">
        <f>C47+D47+E47+F47</f>
        <v>60000</v>
      </c>
      <c r="H47" s="165" t="s">
        <v>96</v>
      </c>
    </row>
    <row r="48" spans="2:9" s="10" customFormat="1">
      <c r="B48" s="43" t="s">
        <v>13</v>
      </c>
      <c r="C48" s="64">
        <v>10000</v>
      </c>
      <c r="D48" s="64"/>
      <c r="E48" s="154"/>
      <c r="F48" s="139"/>
      <c r="G48" s="63">
        <f t="shared" si="1"/>
        <v>10000</v>
      </c>
      <c r="H48" s="138" t="s">
        <v>75</v>
      </c>
    </row>
    <row r="49" spans="2:8" ht="15.75" thickBot="1">
      <c r="B49" s="130" t="s">
        <v>25</v>
      </c>
      <c r="C49" s="120">
        <v>30000</v>
      </c>
      <c r="D49" s="120"/>
      <c r="E49" s="156"/>
      <c r="F49" s="121"/>
      <c r="G49" s="156">
        <f t="shared" si="1"/>
        <v>30000</v>
      </c>
      <c r="H49" s="131" t="s">
        <v>37</v>
      </c>
    </row>
    <row r="50" spans="2:8" ht="15.75" thickBot="1">
      <c r="B50" s="132" t="s">
        <v>14</v>
      </c>
      <c r="C50" s="122">
        <f>SUM(C24:C49)</f>
        <v>4013766.6</v>
      </c>
      <c r="D50" s="123">
        <f>SUM(D24:D49)</f>
        <v>3315703</v>
      </c>
      <c r="E50" s="123">
        <f>SUM(E24:E49)</f>
        <v>146859</v>
      </c>
      <c r="F50" s="124">
        <f>SUM(F24:F49)</f>
        <v>378640</v>
      </c>
      <c r="G50" s="172">
        <f>SUM(G24:G49)</f>
        <v>7854968.5999999996</v>
      </c>
      <c r="H50" s="133"/>
    </row>
    <row r="51" spans="2:8" ht="15.75" thickBot="1">
      <c r="B51" s="5"/>
      <c r="C51" s="66"/>
      <c r="D51" s="102"/>
      <c r="E51" s="146"/>
      <c r="F51" s="46"/>
      <c r="G51" s="66"/>
      <c r="H51" s="6"/>
    </row>
    <row r="52" spans="2:8" ht="15.75" thickBot="1">
      <c r="B52" s="8" t="s">
        <v>15</v>
      </c>
      <c r="C52" s="21">
        <f>C21-C50</f>
        <v>-889556.60000000009</v>
      </c>
      <c r="D52" s="152">
        <f>D21-D50</f>
        <v>1310152</v>
      </c>
      <c r="E52" s="152">
        <f>E21-E50</f>
        <v>140345</v>
      </c>
      <c r="F52" s="21">
        <f>F21-F50</f>
        <v>-190000</v>
      </c>
      <c r="G52" s="152">
        <f>G21-G50</f>
        <v>370940.40000000037</v>
      </c>
      <c r="H52" s="40"/>
    </row>
    <row r="53" spans="2:8" ht="15.75" thickBot="1">
      <c r="B53" s="4"/>
      <c r="C53" s="41"/>
      <c r="D53" s="103"/>
      <c r="E53" s="147"/>
      <c r="F53" s="41"/>
      <c r="G53" s="41"/>
      <c r="H53" s="36"/>
    </row>
    <row r="54" spans="2:8" ht="26.25" thickBot="1">
      <c r="B54" s="27" t="s">
        <v>31</v>
      </c>
      <c r="C54" s="56" t="s">
        <v>44</v>
      </c>
      <c r="D54" s="32" t="s">
        <v>46</v>
      </c>
      <c r="E54" s="32" t="s">
        <v>67</v>
      </c>
      <c r="F54" s="81" t="s">
        <v>78</v>
      </c>
      <c r="G54" s="173" t="s">
        <v>48</v>
      </c>
      <c r="H54" s="36"/>
    </row>
    <row r="55" spans="2:8">
      <c r="B55" s="28" t="s">
        <v>16</v>
      </c>
      <c r="C55" s="50">
        <f>C21</f>
        <v>3124210</v>
      </c>
      <c r="D55" s="104">
        <f>D21</f>
        <v>4625855</v>
      </c>
      <c r="E55" s="148">
        <f>E21</f>
        <v>287204</v>
      </c>
      <c r="F55" s="104">
        <f>F21</f>
        <v>188640</v>
      </c>
      <c r="G55" s="83">
        <f>G21</f>
        <v>8225909</v>
      </c>
      <c r="H55" s="36"/>
    </row>
    <row r="56" spans="2:8" ht="15.75" thickBot="1">
      <c r="B56" s="29" t="s">
        <v>14</v>
      </c>
      <c r="C56" s="51">
        <f>C50</f>
        <v>4013766.6</v>
      </c>
      <c r="D56" s="105">
        <f>D50</f>
        <v>3315703</v>
      </c>
      <c r="E56" s="107">
        <f>E50</f>
        <v>146859</v>
      </c>
      <c r="F56" s="105">
        <f>F50</f>
        <v>378640</v>
      </c>
      <c r="G56" s="84">
        <f>G50</f>
        <v>7854968.5999999996</v>
      </c>
      <c r="H56" s="36"/>
    </row>
    <row r="57" spans="2:8" ht="6" customHeight="1" thickBot="1">
      <c r="B57" s="19"/>
      <c r="C57" s="52"/>
      <c r="D57" s="149"/>
      <c r="E57" s="53"/>
      <c r="F57" s="116"/>
      <c r="G57" s="174"/>
      <c r="H57" s="36"/>
    </row>
    <row r="58" spans="2:8" ht="15.75" thickBot="1">
      <c r="B58" s="30" t="s">
        <v>17</v>
      </c>
      <c r="C58" s="54">
        <f>C55-C56</f>
        <v>-889556.60000000009</v>
      </c>
      <c r="D58" s="150">
        <f>D55-D56</f>
        <v>1310152</v>
      </c>
      <c r="E58" s="151">
        <f>E55-E56</f>
        <v>140345</v>
      </c>
      <c r="F58" s="44">
        <f>F55-F56</f>
        <v>-190000</v>
      </c>
      <c r="G58" s="183">
        <f>G55-G56</f>
        <v>370940.40000000037</v>
      </c>
      <c r="H58" s="37"/>
    </row>
    <row r="59" spans="2:8" ht="13.9" customHeight="1" thickBot="1">
      <c r="B59" s="20" t="s">
        <v>23</v>
      </c>
      <c r="C59" s="53"/>
      <c r="D59" s="149"/>
      <c r="E59" s="53"/>
      <c r="F59" s="116"/>
      <c r="G59" s="175"/>
      <c r="H59" s="38"/>
    </row>
    <row r="60" spans="2:8">
      <c r="B60" s="49" t="s">
        <v>47</v>
      </c>
      <c r="C60" s="67">
        <v>3311225</v>
      </c>
      <c r="D60" s="106"/>
      <c r="E60" s="58"/>
      <c r="F60" s="58"/>
      <c r="G60" s="57">
        <f>C60</f>
        <v>3311225</v>
      </c>
      <c r="H60" s="59"/>
    </row>
    <row r="61" spans="2:8" ht="15.75" thickBot="1">
      <c r="B61" s="95" t="s">
        <v>65</v>
      </c>
      <c r="C61" s="68">
        <f>C60+C58</f>
        <v>2421668.4</v>
      </c>
      <c r="D61" s="107"/>
      <c r="E61" s="18"/>
      <c r="F61" s="18"/>
      <c r="G61" s="55">
        <f>G60+G58</f>
        <v>3682165.4000000004</v>
      </c>
      <c r="H61" s="38"/>
    </row>
    <row r="62" spans="2:8">
      <c r="H62" s="39"/>
    </row>
    <row r="63" spans="2:8" ht="15.75">
      <c r="B63" s="140" t="s">
        <v>98</v>
      </c>
      <c r="C63" s="11"/>
      <c r="D63" s="11"/>
      <c r="E63" s="11"/>
      <c r="F63" s="11"/>
      <c r="G63" s="11"/>
    </row>
  </sheetData>
  <pageMargins left="0.7" right="0.7" top="0.75" bottom="0.75" header="0.3" footer="0.3"/>
  <pageSetup paperSize="8" scale="78" orientation="landscape" r:id="rId1"/>
  <ignoredErrors>
    <ignoredError sqref="G33 G10 G47 G45 G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č.3_2020 schválené 8.9.2020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2020-10-07T11:25:11Z</dcterms:modified>
</cp:coreProperties>
</file>