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45" windowWidth="12240" windowHeight="9240" activeTab="2"/>
  </bookViews>
  <sheets>
    <sheet name="Návrh s popisem" sheetId="17" r:id="rId1"/>
    <sheet name="Rozpočet 2018" sheetId="19" r:id="rId2"/>
    <sheet name="Rozpočtový výhled 2016 - 2020" sheetId="6" r:id="rId3"/>
  </sheets>
  <definedNames>
    <definedName name="_xlnm._FilterDatabase" localSheetId="0" hidden="1">'Návrh s popisem'!$B$22:$B$291</definedName>
    <definedName name="_xlnm._FilterDatabase" localSheetId="1" hidden="1">'Rozpočet 2018'!$B$23:$B$294</definedName>
  </definedNames>
  <calcPr calcId="125725"/>
</workbook>
</file>

<file path=xl/calcChain.xml><?xml version="1.0" encoding="utf-8"?>
<calcChain xmlns="http://schemas.openxmlformats.org/spreadsheetml/2006/main">
  <c r="F11" i="19"/>
  <c r="F331"/>
  <c r="B331"/>
  <c r="B330"/>
  <c r="B329"/>
  <c r="B328"/>
  <c r="B327"/>
  <c r="B326"/>
  <c r="F325"/>
  <c r="B325"/>
  <c r="B324"/>
  <c r="B323"/>
  <c r="F322"/>
  <c r="B322"/>
  <c r="B321"/>
  <c r="B320"/>
  <c r="B319"/>
  <c r="F318"/>
  <c r="B318"/>
  <c r="B317"/>
  <c r="B316"/>
  <c r="F315"/>
  <c r="B315"/>
  <c r="B314"/>
  <c r="B313"/>
  <c r="F312"/>
  <c r="B312"/>
  <c r="B311"/>
  <c r="B310"/>
  <c r="F309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F271"/>
  <c r="B271"/>
  <c r="B270"/>
  <c r="B269"/>
  <c r="B268"/>
  <c r="B267"/>
  <c r="F266"/>
  <c r="B266"/>
  <c r="B265"/>
  <c r="B263"/>
  <c r="B262"/>
  <c r="B261"/>
  <c r="B260"/>
  <c r="B259"/>
  <c r="B258"/>
  <c r="B257"/>
  <c r="B256"/>
  <c r="B255"/>
  <c r="B254"/>
  <c r="B253"/>
  <c r="B252"/>
  <c r="B251"/>
  <c r="B250"/>
  <c r="F249"/>
  <c r="B249"/>
  <c r="B248"/>
  <c r="B247"/>
  <c r="F246"/>
  <c r="B246"/>
  <c r="B245"/>
  <c r="B244"/>
  <c r="F243"/>
  <c r="B243"/>
  <c r="B242"/>
  <c r="B241"/>
  <c r="B240"/>
  <c r="B239"/>
  <c r="B238"/>
  <c r="F237"/>
  <c r="B237"/>
  <c r="B236"/>
  <c r="B235"/>
  <c r="F234"/>
  <c r="B234"/>
  <c r="B233"/>
  <c r="B232"/>
  <c r="B231"/>
  <c r="B230"/>
  <c r="F229"/>
  <c r="F231" s="1"/>
  <c r="B229"/>
  <c r="B228"/>
  <c r="B227"/>
  <c r="F226"/>
  <c r="B226"/>
  <c r="B225"/>
  <c r="B224"/>
  <c r="B223"/>
  <c r="B222"/>
  <c r="B221"/>
  <c r="B220"/>
  <c r="F219"/>
  <c r="F223" s="1"/>
  <c r="B219"/>
  <c r="B218"/>
  <c r="B217"/>
  <c r="B216"/>
  <c r="B215"/>
  <c r="B214"/>
  <c r="B213"/>
  <c r="F212"/>
  <c r="B212"/>
  <c r="B211"/>
  <c r="B210"/>
  <c r="B209"/>
  <c r="B208"/>
  <c r="F207"/>
  <c r="B207"/>
  <c r="B206"/>
  <c r="B205"/>
  <c r="B204"/>
  <c r="B203"/>
  <c r="B202"/>
  <c r="B201"/>
  <c r="F200"/>
  <c r="B200"/>
  <c r="B199"/>
  <c r="B198"/>
  <c r="F197"/>
  <c r="B197"/>
  <c r="B196"/>
  <c r="B195"/>
  <c r="B194"/>
  <c r="B193"/>
  <c r="F192"/>
  <c r="B192"/>
  <c r="B191"/>
  <c r="B190"/>
  <c r="F189"/>
  <c r="B189"/>
  <c r="B188"/>
  <c r="B187"/>
  <c r="B186"/>
  <c r="B185"/>
  <c r="B184"/>
  <c r="F183"/>
  <c r="B183"/>
  <c r="B182"/>
  <c r="B181"/>
  <c r="B180"/>
  <c r="F179"/>
  <c r="B179"/>
  <c r="B178"/>
  <c r="B177"/>
  <c r="B176"/>
  <c r="B175"/>
  <c r="B174"/>
  <c r="B173"/>
  <c r="B172"/>
  <c r="F171"/>
  <c r="F172" s="1"/>
  <c r="B171"/>
  <c r="B170"/>
  <c r="B169"/>
  <c r="B168"/>
  <c r="F167"/>
  <c r="B167"/>
  <c r="B166"/>
  <c r="B165"/>
  <c r="F164"/>
  <c r="B164"/>
  <c r="B163"/>
  <c r="B162"/>
  <c r="B161"/>
  <c r="B160"/>
  <c r="F159"/>
  <c r="B159"/>
  <c r="B158"/>
  <c r="B157"/>
  <c r="B156"/>
  <c r="B155"/>
  <c r="B154"/>
  <c r="B153"/>
  <c r="B152"/>
  <c r="B151"/>
  <c r="B150"/>
  <c r="B149"/>
  <c r="B148"/>
  <c r="F147"/>
  <c r="B147"/>
  <c r="B146"/>
  <c r="B145"/>
  <c r="F144"/>
  <c r="B144"/>
  <c r="B143"/>
  <c r="B142"/>
  <c r="B141"/>
  <c r="B140"/>
  <c r="B139"/>
  <c r="B138"/>
  <c r="B137"/>
  <c r="F136"/>
  <c r="F140" s="1"/>
  <c r="B136"/>
  <c r="B135"/>
  <c r="B134"/>
  <c r="B133"/>
  <c r="B132"/>
  <c r="F131"/>
  <c r="B131"/>
  <c r="B130"/>
  <c r="B129"/>
  <c r="B128"/>
  <c r="B127"/>
  <c r="B126"/>
  <c r="B125"/>
  <c r="B124"/>
  <c r="B123"/>
  <c r="F122"/>
  <c r="B122"/>
  <c r="B121"/>
  <c r="B120"/>
  <c r="B119"/>
  <c r="B118"/>
  <c r="B117"/>
  <c r="F116"/>
  <c r="B116"/>
  <c r="B115"/>
  <c r="B114"/>
  <c r="B113"/>
  <c r="B112"/>
  <c r="B111"/>
  <c r="B110"/>
  <c r="F106"/>
  <c r="B106"/>
  <c r="B105"/>
  <c r="B104"/>
  <c r="F103"/>
  <c r="B103"/>
  <c r="B102"/>
  <c r="B101"/>
  <c r="F100"/>
  <c r="B100"/>
  <c r="B99"/>
  <c r="B98"/>
  <c r="B97"/>
  <c r="F96"/>
  <c r="B96"/>
  <c r="B95"/>
  <c r="B94"/>
  <c r="B93"/>
  <c r="B92"/>
  <c r="B91"/>
  <c r="B90"/>
  <c r="B89"/>
  <c r="F88"/>
  <c r="B88"/>
  <c r="B87"/>
  <c r="B86"/>
  <c r="F85"/>
  <c r="B85"/>
  <c r="B84"/>
  <c r="B83"/>
  <c r="F82"/>
  <c r="B82"/>
  <c r="B81"/>
  <c r="B80"/>
  <c r="B79"/>
  <c r="F78"/>
  <c r="B78"/>
  <c r="B77"/>
  <c r="B76"/>
  <c r="B75"/>
  <c r="F74"/>
  <c r="B74"/>
  <c r="B73"/>
  <c r="B72"/>
  <c r="F71"/>
  <c r="B71"/>
  <c r="B70"/>
  <c r="B69"/>
  <c r="F68"/>
  <c r="B68"/>
  <c r="B67"/>
  <c r="B66"/>
  <c r="F65"/>
  <c r="B65"/>
  <c r="B64"/>
  <c r="B63"/>
  <c r="F62"/>
  <c r="B62"/>
  <c r="B61"/>
  <c r="B60"/>
  <c r="F59"/>
  <c r="B59"/>
  <c r="B58"/>
  <c r="B57"/>
  <c r="B56"/>
  <c r="F55"/>
  <c r="B55"/>
  <c r="B54"/>
  <c r="B53"/>
  <c r="F52"/>
  <c r="B52"/>
  <c r="B51"/>
  <c r="B50"/>
  <c r="B49"/>
  <c r="B48"/>
  <c r="B47"/>
  <c r="F46"/>
  <c r="B46"/>
  <c r="B45"/>
  <c r="B44"/>
  <c r="F43"/>
  <c r="F23" s="1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F16"/>
  <c r="F12" l="1"/>
  <c r="F278"/>
  <c r="F110" s="1"/>
  <c r="K16" i="17" l="1"/>
  <c r="K11"/>
  <c r="K12" s="1"/>
  <c r="J328"/>
  <c r="H328"/>
  <c r="G328"/>
  <c r="F328"/>
  <c r="B328"/>
  <c r="I327"/>
  <c r="B327"/>
  <c r="I326"/>
  <c r="B326"/>
  <c r="I325"/>
  <c r="I328" s="1"/>
  <c r="B325"/>
  <c r="I324"/>
  <c r="B324"/>
  <c r="B323"/>
  <c r="J322"/>
  <c r="H322"/>
  <c r="G322"/>
  <c r="F322"/>
  <c r="B322"/>
  <c r="I321"/>
  <c r="I322" s="1"/>
  <c r="B321"/>
  <c r="B320"/>
  <c r="J319"/>
  <c r="H319"/>
  <c r="G319"/>
  <c r="F319"/>
  <c r="B319"/>
  <c r="B318"/>
  <c r="I317"/>
  <c r="I319" s="1"/>
  <c r="B317"/>
  <c r="B316"/>
  <c r="J315"/>
  <c r="I315"/>
  <c r="H315"/>
  <c r="G315"/>
  <c r="F315"/>
  <c r="B315"/>
  <c r="I314"/>
  <c r="B314"/>
  <c r="B313"/>
  <c r="J312"/>
  <c r="H312"/>
  <c r="G312"/>
  <c r="F312"/>
  <c r="B312"/>
  <c r="I311"/>
  <c r="I312" s="1"/>
  <c r="B311"/>
  <c r="B310"/>
  <c r="J309"/>
  <c r="H309"/>
  <c r="G309"/>
  <c r="F309"/>
  <c r="B309"/>
  <c r="I308"/>
  <c r="I309" s="1"/>
  <c r="B308"/>
  <c r="B307"/>
  <c r="J306"/>
  <c r="H306"/>
  <c r="G306"/>
  <c r="F306"/>
  <c r="B306"/>
  <c r="I305"/>
  <c r="B305"/>
  <c r="B304"/>
  <c r="B303"/>
  <c r="B302"/>
  <c r="B301"/>
  <c r="I300"/>
  <c r="B300"/>
  <c r="B299"/>
  <c r="B298"/>
  <c r="B297"/>
  <c r="I296"/>
  <c r="B296"/>
  <c r="B295"/>
  <c r="I294"/>
  <c r="B294"/>
  <c r="B293"/>
  <c r="B292"/>
  <c r="I291"/>
  <c r="B291"/>
  <c r="B290"/>
  <c r="I289"/>
  <c r="B289"/>
  <c r="I288"/>
  <c r="B288"/>
  <c r="B287"/>
  <c r="B286"/>
  <c r="B285"/>
  <c r="I284"/>
  <c r="B284"/>
  <c r="I283"/>
  <c r="B283"/>
  <c r="B282"/>
  <c r="I281"/>
  <c r="B281"/>
  <c r="B280"/>
  <c r="B279"/>
  <c r="B278"/>
  <c r="B277"/>
  <c r="B276"/>
  <c r="H275"/>
  <c r="G275"/>
  <c r="F275"/>
  <c r="B275"/>
  <c r="I274"/>
  <c r="B274"/>
  <c r="I273"/>
  <c r="J273" s="1"/>
  <c r="B273"/>
  <c r="I272"/>
  <c r="J272" s="1"/>
  <c r="B272"/>
  <c r="I271"/>
  <c r="J271" s="1"/>
  <c r="B271"/>
  <c r="J270"/>
  <c r="B270"/>
  <c r="B269"/>
  <c r="J268"/>
  <c r="H268"/>
  <c r="G268"/>
  <c r="F268"/>
  <c r="B268"/>
  <c r="I267"/>
  <c r="B267"/>
  <c r="I266"/>
  <c r="B266"/>
  <c r="I265"/>
  <c r="I268" s="1"/>
  <c r="B265"/>
  <c r="B264"/>
  <c r="J263"/>
  <c r="G263"/>
  <c r="F263"/>
  <c r="B263"/>
  <c r="B262"/>
  <c r="I260"/>
  <c r="B260"/>
  <c r="B259"/>
  <c r="H258"/>
  <c r="H263" s="1"/>
  <c r="B258"/>
  <c r="I257"/>
  <c r="B257"/>
  <c r="I256"/>
  <c r="B256"/>
  <c r="I255"/>
  <c r="B255"/>
  <c r="I254"/>
  <c r="B254"/>
  <c r="I253"/>
  <c r="B253"/>
  <c r="I252"/>
  <c r="B252"/>
  <c r="B251"/>
  <c r="B250"/>
  <c r="B249"/>
  <c r="I248"/>
  <c r="B248"/>
  <c r="B247"/>
  <c r="J246"/>
  <c r="I246"/>
  <c r="H246"/>
  <c r="G246"/>
  <c r="F246"/>
  <c r="B246"/>
  <c r="I245"/>
  <c r="B245"/>
  <c r="B244"/>
  <c r="J243"/>
  <c r="H243"/>
  <c r="G243"/>
  <c r="F243"/>
  <c r="B243"/>
  <c r="I242"/>
  <c r="I243" s="1"/>
  <c r="B242"/>
  <c r="B241"/>
  <c r="J240"/>
  <c r="H240"/>
  <c r="G240"/>
  <c r="F240"/>
  <c r="B240"/>
  <c r="I239"/>
  <c r="B239"/>
  <c r="I238"/>
  <c r="B238"/>
  <c r="I237"/>
  <c r="B237"/>
  <c r="I236"/>
  <c r="I240" s="1"/>
  <c r="B236"/>
  <c r="B235"/>
  <c r="J234"/>
  <c r="I234"/>
  <c r="H234"/>
  <c r="G234"/>
  <c r="F234"/>
  <c r="B234"/>
  <c r="B233"/>
  <c r="B232"/>
  <c r="J231"/>
  <c r="I231"/>
  <c r="H231"/>
  <c r="G231"/>
  <c r="F231"/>
  <c r="B231"/>
  <c r="B230"/>
  <c r="B229"/>
  <c r="G228"/>
  <c r="F228"/>
  <c r="B228"/>
  <c r="H227"/>
  <c r="H228" s="1"/>
  <c r="B227"/>
  <c r="J226"/>
  <c r="J228" s="1"/>
  <c r="I226"/>
  <c r="B226"/>
  <c r="I225"/>
  <c r="I228" s="1"/>
  <c r="B225"/>
  <c r="B224"/>
  <c r="J223"/>
  <c r="I223"/>
  <c r="H223"/>
  <c r="G223"/>
  <c r="F223"/>
  <c r="B223"/>
  <c r="B222"/>
  <c r="B221"/>
  <c r="H220"/>
  <c r="G220"/>
  <c r="F220"/>
  <c r="B220"/>
  <c r="I219"/>
  <c r="B219"/>
  <c r="B218"/>
  <c r="I217"/>
  <c r="B217"/>
  <c r="J216"/>
  <c r="J220" s="1"/>
  <c r="B216"/>
  <c r="I215"/>
  <c r="B215"/>
  <c r="B214"/>
  <c r="I213"/>
  <c r="B213"/>
  <c r="I212"/>
  <c r="B212"/>
  <c r="I211"/>
  <c r="B211"/>
  <c r="B210"/>
  <c r="J209"/>
  <c r="H209"/>
  <c r="G209"/>
  <c r="F209"/>
  <c r="B209"/>
  <c r="I208"/>
  <c r="B208"/>
  <c r="I207"/>
  <c r="B207"/>
  <c r="I206"/>
  <c r="I209" s="1"/>
  <c r="B206"/>
  <c r="B205"/>
  <c r="J204"/>
  <c r="H204"/>
  <c r="G204"/>
  <c r="F204"/>
  <c r="B204"/>
  <c r="B203"/>
  <c r="I202"/>
  <c r="B202"/>
  <c r="I201"/>
  <c r="B201"/>
  <c r="B200"/>
  <c r="I199"/>
  <c r="I204" s="1"/>
  <c r="B199"/>
  <c r="B198"/>
  <c r="J197"/>
  <c r="I197"/>
  <c r="H197"/>
  <c r="G197"/>
  <c r="F197"/>
  <c r="B197"/>
  <c r="B196"/>
  <c r="B195"/>
  <c r="J194"/>
  <c r="H194"/>
  <c r="G194"/>
  <c r="F194"/>
  <c r="B194"/>
  <c r="I193"/>
  <c r="B193"/>
  <c r="B192"/>
  <c r="I191"/>
  <c r="B191"/>
  <c r="B190"/>
  <c r="J189"/>
  <c r="H189"/>
  <c r="G189"/>
  <c r="F189"/>
  <c r="B189"/>
  <c r="I188"/>
  <c r="I189" s="1"/>
  <c r="B188"/>
  <c r="B187"/>
  <c r="J186"/>
  <c r="H186"/>
  <c r="G186"/>
  <c r="F186"/>
  <c r="B186"/>
  <c r="I185"/>
  <c r="B185"/>
  <c r="I184"/>
  <c r="I186" s="1"/>
  <c r="B184"/>
  <c r="B183"/>
  <c r="B182"/>
  <c r="B181"/>
  <c r="J180"/>
  <c r="I180"/>
  <c r="H180"/>
  <c r="G180"/>
  <c r="F180"/>
  <c r="B180"/>
  <c r="I179"/>
  <c r="B179"/>
  <c r="B178"/>
  <c r="B177"/>
  <c r="J176"/>
  <c r="I176"/>
  <c r="H176"/>
  <c r="G176"/>
  <c r="F176"/>
  <c r="B176"/>
  <c r="I175"/>
  <c r="B175"/>
  <c r="I174"/>
  <c r="B174"/>
  <c r="I173"/>
  <c r="B173"/>
  <c r="I172"/>
  <c r="B172"/>
  <c r="B171"/>
  <c r="B170"/>
  <c r="H169"/>
  <c r="G169"/>
  <c r="F169"/>
  <c r="B169"/>
  <c r="J168"/>
  <c r="J169" s="1"/>
  <c r="I168"/>
  <c r="I169" s="1"/>
  <c r="B168"/>
  <c r="B167"/>
  <c r="I166"/>
  <c r="B166"/>
  <c r="B165"/>
  <c r="J164"/>
  <c r="H164"/>
  <c r="G164"/>
  <c r="F164"/>
  <c r="B164"/>
  <c r="I163"/>
  <c r="I164" s="1"/>
  <c r="B163"/>
  <c r="B162"/>
  <c r="J161"/>
  <c r="H161"/>
  <c r="G161"/>
  <c r="F161"/>
  <c r="B161"/>
  <c r="I160"/>
  <c r="B160"/>
  <c r="I159"/>
  <c r="B159"/>
  <c r="I158"/>
  <c r="I161" s="1"/>
  <c r="B158"/>
  <c r="B157"/>
  <c r="J156"/>
  <c r="H156"/>
  <c r="G156"/>
  <c r="F156"/>
  <c r="B156"/>
  <c r="I155"/>
  <c r="B155"/>
  <c r="I154"/>
  <c r="B154"/>
  <c r="B153"/>
  <c r="I152"/>
  <c r="B152"/>
  <c r="I151"/>
  <c r="B151"/>
  <c r="I150"/>
  <c r="B150"/>
  <c r="I149"/>
  <c r="B149"/>
  <c r="I148"/>
  <c r="B148"/>
  <c r="I147"/>
  <c r="B147"/>
  <c r="I146"/>
  <c r="I156" s="1"/>
  <c r="B146"/>
  <c r="B145"/>
  <c r="J144"/>
  <c r="H144"/>
  <c r="G144"/>
  <c r="F144"/>
  <c r="B144"/>
  <c r="I143"/>
  <c r="I144" s="1"/>
  <c r="B143"/>
  <c r="B142"/>
  <c r="J141"/>
  <c r="H141"/>
  <c r="G141"/>
  <c r="F141"/>
  <c r="B141"/>
  <c r="I140"/>
  <c r="B140"/>
  <c r="I139"/>
  <c r="I141" s="1"/>
  <c r="B139"/>
  <c r="B138"/>
  <c r="H137"/>
  <c r="G137"/>
  <c r="F137"/>
  <c r="B137"/>
  <c r="I136"/>
  <c r="B136"/>
  <c r="I135"/>
  <c r="B135"/>
  <c r="I134"/>
  <c r="B134"/>
  <c r="J133"/>
  <c r="J137" s="1"/>
  <c r="I133"/>
  <c r="B133"/>
  <c r="I132"/>
  <c r="B132"/>
  <c r="I131"/>
  <c r="B131"/>
  <c r="I130"/>
  <c r="I137" s="1"/>
  <c r="B130"/>
  <c r="B129"/>
  <c r="J128"/>
  <c r="H128"/>
  <c r="G128"/>
  <c r="F128"/>
  <c r="B128"/>
  <c r="I127"/>
  <c r="B127"/>
  <c r="I126"/>
  <c r="B126"/>
  <c r="I125"/>
  <c r="B125"/>
  <c r="I124"/>
  <c r="B124"/>
  <c r="I123"/>
  <c r="B123"/>
  <c r="I122"/>
  <c r="B122"/>
  <c r="I121"/>
  <c r="I128" s="1"/>
  <c r="B121"/>
  <c r="B120"/>
  <c r="J119"/>
  <c r="H119"/>
  <c r="G119"/>
  <c r="F119"/>
  <c r="B119"/>
  <c r="I118"/>
  <c r="B118"/>
  <c r="B117"/>
  <c r="I116"/>
  <c r="B116"/>
  <c r="I115"/>
  <c r="I119" s="1"/>
  <c r="B115"/>
  <c r="B114"/>
  <c r="J113"/>
  <c r="H113"/>
  <c r="G113"/>
  <c r="F113"/>
  <c r="B113"/>
  <c r="I112"/>
  <c r="B112"/>
  <c r="I111"/>
  <c r="B111"/>
  <c r="I110"/>
  <c r="B110"/>
  <c r="I109"/>
  <c r="I113" s="1"/>
  <c r="B109"/>
  <c r="B108"/>
  <c r="G107"/>
  <c r="F107"/>
  <c r="B107"/>
  <c r="J105"/>
  <c r="H105"/>
  <c r="G105"/>
  <c r="F105"/>
  <c r="B105"/>
  <c r="I104"/>
  <c r="I105" s="1"/>
  <c r="B104"/>
  <c r="B103"/>
  <c r="J102"/>
  <c r="H102"/>
  <c r="G102"/>
  <c r="F102"/>
  <c r="B102"/>
  <c r="I101"/>
  <c r="I102" s="1"/>
  <c r="B101"/>
  <c r="B100"/>
  <c r="J99"/>
  <c r="H99"/>
  <c r="G99"/>
  <c r="F99"/>
  <c r="B99"/>
  <c r="I98"/>
  <c r="B98"/>
  <c r="I97"/>
  <c r="I99" s="1"/>
  <c r="B97"/>
  <c r="B96"/>
  <c r="J95"/>
  <c r="H95"/>
  <c r="G95"/>
  <c r="F95"/>
  <c r="B95"/>
  <c r="I94"/>
  <c r="B94"/>
  <c r="I93"/>
  <c r="B93"/>
  <c r="I92"/>
  <c r="B92"/>
  <c r="I91"/>
  <c r="B91"/>
  <c r="I90"/>
  <c r="B90"/>
  <c r="I89"/>
  <c r="I95" s="1"/>
  <c r="B89"/>
  <c r="B88"/>
  <c r="J87"/>
  <c r="I87"/>
  <c r="H87"/>
  <c r="G87"/>
  <c r="F87"/>
  <c r="B87"/>
  <c r="B86"/>
  <c r="B85"/>
  <c r="J84"/>
  <c r="H84"/>
  <c r="G84"/>
  <c r="F84"/>
  <c r="B84"/>
  <c r="I83"/>
  <c r="I84" s="1"/>
  <c r="B83"/>
  <c r="B82"/>
  <c r="J81"/>
  <c r="I81"/>
  <c r="H81"/>
  <c r="G81"/>
  <c r="F81"/>
  <c r="B81"/>
  <c r="B80"/>
  <c r="B79"/>
  <c r="B78"/>
  <c r="J77"/>
  <c r="H77"/>
  <c r="G77"/>
  <c r="F77"/>
  <c r="B77"/>
  <c r="B76"/>
  <c r="I75"/>
  <c r="I77" s="1"/>
  <c r="B75"/>
  <c r="B74"/>
  <c r="J73"/>
  <c r="I73"/>
  <c r="H73"/>
  <c r="G73"/>
  <c r="F73"/>
  <c r="B73"/>
  <c r="B72"/>
  <c r="B71"/>
  <c r="J70"/>
  <c r="I70"/>
  <c r="H70"/>
  <c r="G70"/>
  <c r="F70"/>
  <c r="B70"/>
  <c r="B69"/>
  <c r="B68"/>
  <c r="J67"/>
  <c r="H67"/>
  <c r="G67"/>
  <c r="F67"/>
  <c r="B67"/>
  <c r="I66"/>
  <c r="I67" s="1"/>
  <c r="B66"/>
  <c r="B65"/>
  <c r="J64"/>
  <c r="H64"/>
  <c r="G64"/>
  <c r="F64"/>
  <c r="B64"/>
  <c r="I63"/>
  <c r="I64" s="1"/>
  <c r="B63"/>
  <c r="B62"/>
  <c r="J61"/>
  <c r="H61"/>
  <c r="G61"/>
  <c r="F61"/>
  <c r="B61"/>
  <c r="I60"/>
  <c r="I61" s="1"/>
  <c r="B60"/>
  <c r="B59"/>
  <c r="J58"/>
  <c r="H58"/>
  <c r="G58"/>
  <c r="F58"/>
  <c r="B58"/>
  <c r="I57"/>
  <c r="I58" s="1"/>
  <c r="B57"/>
  <c r="B56"/>
  <c r="B55"/>
  <c r="J54"/>
  <c r="I54"/>
  <c r="H54"/>
  <c r="G54"/>
  <c r="B54"/>
  <c r="B53"/>
  <c r="B52"/>
  <c r="J51"/>
  <c r="I51"/>
  <c r="H51"/>
  <c r="G51"/>
  <c r="F51"/>
  <c r="B51"/>
  <c r="B50"/>
  <c r="B49"/>
  <c r="I48"/>
  <c r="H48"/>
  <c r="G48"/>
  <c r="B48"/>
  <c r="B47"/>
  <c r="B46"/>
  <c r="J45"/>
  <c r="I45"/>
  <c r="H45"/>
  <c r="G45"/>
  <c r="F45"/>
  <c r="B45"/>
  <c r="B44"/>
  <c r="B43"/>
  <c r="J42"/>
  <c r="H42"/>
  <c r="G42"/>
  <c r="F42"/>
  <c r="B42"/>
  <c r="B41"/>
  <c r="I40"/>
  <c r="B40"/>
  <c r="I39"/>
  <c r="B39"/>
  <c r="I38"/>
  <c r="B38"/>
  <c r="I37"/>
  <c r="B37"/>
  <c r="I36"/>
  <c r="B36"/>
  <c r="I35"/>
  <c r="B35"/>
  <c r="I34"/>
  <c r="B34"/>
  <c r="I33"/>
  <c r="B33"/>
  <c r="I32"/>
  <c r="B32"/>
  <c r="I31"/>
  <c r="B31"/>
  <c r="I30"/>
  <c r="B30"/>
  <c r="I29"/>
  <c r="B29"/>
  <c r="I28"/>
  <c r="B28"/>
  <c r="I27"/>
  <c r="B27"/>
  <c r="I26"/>
  <c r="B26"/>
  <c r="I25"/>
  <c r="B25"/>
  <c r="I24"/>
  <c r="B24"/>
  <c r="I23"/>
  <c r="I42" s="1"/>
  <c r="B23"/>
  <c r="J22"/>
  <c r="H22"/>
  <c r="G22"/>
  <c r="F22"/>
  <c r="J16"/>
  <c r="I16"/>
  <c r="H16"/>
  <c r="G16"/>
  <c r="F16"/>
  <c r="I12"/>
  <c r="J11"/>
  <c r="J12" s="1"/>
  <c r="I11"/>
  <c r="H11"/>
  <c r="H12" s="1"/>
  <c r="G11"/>
  <c r="G12" s="1"/>
  <c r="F11"/>
  <c r="F12" s="1"/>
  <c r="I194" l="1"/>
  <c r="I220"/>
  <c r="J275"/>
  <c r="I306"/>
  <c r="H107"/>
  <c r="I263"/>
  <c r="I258"/>
  <c r="I22"/>
  <c r="J107"/>
  <c r="I275"/>
  <c r="I107" s="1"/>
</calcChain>
</file>

<file path=xl/sharedStrings.xml><?xml version="1.0" encoding="utf-8"?>
<sst xmlns="http://schemas.openxmlformats.org/spreadsheetml/2006/main" count="1429" uniqueCount="405">
  <si>
    <t>0000</t>
  </si>
  <si>
    <t>1111</t>
  </si>
  <si>
    <t>Daň z příjmů fyzických osob ze záv.čin. a fun.pož.</t>
  </si>
  <si>
    <t>1112</t>
  </si>
  <si>
    <t>Daň z příjmů fyzických osob ze SVČ</t>
  </si>
  <si>
    <t>1113</t>
  </si>
  <si>
    <t>Daň z příjmů fyzických osob z kapit. výnosů</t>
  </si>
  <si>
    <t>1121</t>
  </si>
  <si>
    <t>Daň z příjmů právnických osob</t>
  </si>
  <si>
    <t>1122</t>
  </si>
  <si>
    <t>Daň z příjmů právnických osob za obce</t>
  </si>
  <si>
    <t>-</t>
  </si>
  <si>
    <t>1211</t>
  </si>
  <si>
    <t>Daň z přidané hodnoty</t>
  </si>
  <si>
    <t>1340</t>
  </si>
  <si>
    <t>Poplatek za provoz, shrom.,.. a odstr. kom. odpadu</t>
  </si>
  <si>
    <t>1341</t>
  </si>
  <si>
    <t>Poplatek ze psů</t>
  </si>
  <si>
    <t>1344</t>
  </si>
  <si>
    <t>Poplatek ze vstupného</t>
  </si>
  <si>
    <t>1361</t>
  </si>
  <si>
    <t>Správní poplatky</t>
  </si>
  <si>
    <t>1511</t>
  </si>
  <si>
    <t>Daň z nemovitých věcí</t>
  </si>
  <si>
    <t>2420</t>
  </si>
  <si>
    <t>Spl.půjč.prostř.od obecně prosp.spol.a podob.subje</t>
  </si>
  <si>
    <t>4112</t>
  </si>
  <si>
    <t>Neinv.př.transfery ze SR v rámci souhr.dot.vztahu</t>
  </si>
  <si>
    <t>4134</t>
  </si>
  <si>
    <t>Převody z rozpočtových účtů</t>
  </si>
  <si>
    <t>Investiční přijaté transfery od krajů</t>
  </si>
  <si>
    <t>Celkem za 0000:</t>
  </si>
  <si>
    <t>Cestovní ruch</t>
  </si>
  <si>
    <t>2143</t>
  </si>
  <si>
    <t>2111</t>
  </si>
  <si>
    <t>Příjmy z poskytování služeb a výrobků</t>
  </si>
  <si>
    <t>Celkem za 2143:</t>
  </si>
  <si>
    <t>Pitná voda</t>
  </si>
  <si>
    <t>2310</t>
  </si>
  <si>
    <t>2324</t>
  </si>
  <si>
    <t>Přijaté nekapitálové příspěvky a náhrady</t>
  </si>
  <si>
    <t>Celkem za 2310:</t>
  </si>
  <si>
    <t>Záležitosti telekomunikací</t>
  </si>
  <si>
    <t>2412</t>
  </si>
  <si>
    <t>Celkem za 2412:</t>
  </si>
  <si>
    <t>Pořízení,zachování a obnova hodnot nár hist.povědo</t>
  </si>
  <si>
    <t>3326</t>
  </si>
  <si>
    <t>Celkem za 3326:</t>
  </si>
  <si>
    <t>Nebytové hospodářství</t>
  </si>
  <si>
    <t>3613</t>
  </si>
  <si>
    <t>2132</t>
  </si>
  <si>
    <t>Přijmy z pronájmu ost. nemovit. a jejich částí</t>
  </si>
  <si>
    <t>Celkem za 3613:</t>
  </si>
  <si>
    <t>Veřejné osvětlení</t>
  </si>
  <si>
    <t>3631</t>
  </si>
  <si>
    <t>Celkem za 3631:</t>
  </si>
  <si>
    <t>Pohřebnictví</t>
  </si>
  <si>
    <t>3632</t>
  </si>
  <si>
    <t>Celkem za 3632:</t>
  </si>
  <si>
    <t>Komunální služby a územní rozvoj j.n.</t>
  </si>
  <si>
    <t>3639</t>
  </si>
  <si>
    <t>2131</t>
  </si>
  <si>
    <t>Příjmy z pronájmu pozemků</t>
  </si>
  <si>
    <t>Celkem za 3639:</t>
  </si>
  <si>
    <t>Sběr a svoz komunálních odpadů</t>
  </si>
  <si>
    <t>3722</t>
  </si>
  <si>
    <t>2112</t>
  </si>
  <si>
    <t>Příjmy z prod. zboží (již nakoup. za úč. prodeje)</t>
  </si>
  <si>
    <t>Celkem za 3722:</t>
  </si>
  <si>
    <t>Využívání a zneškodňování komun.odpadů</t>
  </si>
  <si>
    <t>3725</t>
  </si>
  <si>
    <t>Celkem za 3725:</t>
  </si>
  <si>
    <t>Požární ochrana - dobrovolná část</t>
  </si>
  <si>
    <t>5512</t>
  </si>
  <si>
    <t>Celkem za 5512:</t>
  </si>
  <si>
    <t>Činnost místní správy</t>
  </si>
  <si>
    <t>6171</t>
  </si>
  <si>
    <t>2119</t>
  </si>
  <si>
    <t>Ostatní příjmy z vlastní činnosti</t>
  </si>
  <si>
    <t>2322</t>
  </si>
  <si>
    <t>Přijaté pojistné náhrady</t>
  </si>
  <si>
    <t>Celkem za 6171:</t>
  </si>
  <si>
    <t>Obecné příjmy a výdaje z finančních operací</t>
  </si>
  <si>
    <t>6310</t>
  </si>
  <si>
    <t>2141</t>
  </si>
  <si>
    <t>Příjmy z úroků (část)</t>
  </si>
  <si>
    <t>Celkem za 6310:</t>
  </si>
  <si>
    <t>Převody vlastním fondům v rozpočtech územní úrovně</t>
  </si>
  <si>
    <t>6330</t>
  </si>
  <si>
    <t>Celkem za 6330:</t>
  </si>
  <si>
    <t>Ostatní činnosti j.n.</t>
  </si>
  <si>
    <t>6409</t>
  </si>
  <si>
    <t>Celkem za 6409:</t>
  </si>
  <si>
    <t>II. Rozpočtové výdaje</t>
  </si>
  <si>
    <t>Vnitřní obchod</t>
  </si>
  <si>
    <t>5222</t>
  </si>
  <si>
    <t>Neinvestiční transfery spolkům</t>
  </si>
  <si>
    <t>5329</t>
  </si>
  <si>
    <t>Ostatní neinv.transfery veř.rozp.územní úrovně</t>
  </si>
  <si>
    <t>Celkem za 2141:</t>
  </si>
  <si>
    <t>5156</t>
  </si>
  <si>
    <t>Pohonné hmoty a maziva</t>
  </si>
  <si>
    <t>5163</t>
  </si>
  <si>
    <t>Služby peněžních ústavů</t>
  </si>
  <si>
    <t>Silnice</t>
  </si>
  <si>
    <t>2212</t>
  </si>
  <si>
    <t>5021</t>
  </si>
  <si>
    <t>Ostatní osobní výdaje</t>
  </si>
  <si>
    <t>5137</t>
  </si>
  <si>
    <t>Drobný hmotný dlouhodobý majetek</t>
  </si>
  <si>
    <t>5139</t>
  </si>
  <si>
    <t>Nákup materiálu j.n.</t>
  </si>
  <si>
    <t>5169</t>
  </si>
  <si>
    <t>Nákup ostatních služeb</t>
  </si>
  <si>
    <t>5171</t>
  </si>
  <si>
    <t>Opravy a udržování</t>
  </si>
  <si>
    <t>5362</t>
  </si>
  <si>
    <t>Platby daní a poplatků státnímu rozpočtu</t>
  </si>
  <si>
    <t>6112</t>
  </si>
  <si>
    <t>Ocenitelná práva</t>
  </si>
  <si>
    <t>Celkem za 2212:</t>
  </si>
  <si>
    <t>Ostatní záležitosti pozemních komunikací</t>
  </si>
  <si>
    <t>2219</t>
  </si>
  <si>
    <t>6121</t>
  </si>
  <si>
    <t>Budovy, haly a stavby</t>
  </si>
  <si>
    <t>Celkem za 2219:</t>
  </si>
  <si>
    <t>Provoz veřejné silniční dopravy</t>
  </si>
  <si>
    <t>2221</t>
  </si>
  <si>
    <t>Celkem za 2221:</t>
  </si>
  <si>
    <t>Ostatní záležitosti železniční dopravy</t>
  </si>
  <si>
    <t>2249</t>
  </si>
  <si>
    <t>Celkem za 2249:</t>
  </si>
  <si>
    <t>5151</t>
  </si>
  <si>
    <t>Studená voda</t>
  </si>
  <si>
    <t>5154</t>
  </si>
  <si>
    <t>Elektrická energie</t>
  </si>
  <si>
    <t>5162</t>
  </si>
  <si>
    <t>Služby telekomunikací a radiokomunikací</t>
  </si>
  <si>
    <t>Odvádění a čištění odpadních vod a nakl.s kaly</t>
  </si>
  <si>
    <t>2321</t>
  </si>
  <si>
    <t>Celkem za 2321:</t>
  </si>
  <si>
    <t>Úpravy drobných vodních toků</t>
  </si>
  <si>
    <t>2333</t>
  </si>
  <si>
    <t>Celkem za 2333:</t>
  </si>
  <si>
    <t>Ostatní záležitosti základního vzdělání</t>
  </si>
  <si>
    <t>3119</t>
  </si>
  <si>
    <t>5331</t>
  </si>
  <si>
    <t>Neinvestiční příspěvky zřízeným příspěvkovým organ</t>
  </si>
  <si>
    <t>Celkem za 3119:</t>
  </si>
  <si>
    <t>Ostatní záležitosti kultury</t>
  </si>
  <si>
    <t>3319</t>
  </si>
  <si>
    <t>Celkem za 3319:</t>
  </si>
  <si>
    <t>Činnost registrovaných církví a nábožen. spol.</t>
  </si>
  <si>
    <t>3330</t>
  </si>
  <si>
    <t>5223</t>
  </si>
  <si>
    <t>Neinv.transfery církvím a naboženským společnostem</t>
  </si>
  <si>
    <t>Celkem za 3330:</t>
  </si>
  <si>
    <t>Ostatní záležitosti kultury,církví a sděl.prostř.</t>
  </si>
  <si>
    <t>3399</t>
  </si>
  <si>
    <t>5194</t>
  </si>
  <si>
    <t>Věcné dary</t>
  </si>
  <si>
    <t>6371</t>
  </si>
  <si>
    <t>Účelové invest. transfery nepodnikajícím fyz. osob</t>
  </si>
  <si>
    <t>Celkem za 3399:</t>
  </si>
  <si>
    <t>Ostatní tělovýchovná činnost</t>
  </si>
  <si>
    <t>3419</t>
  </si>
  <si>
    <t>Celkem za 3419:</t>
  </si>
  <si>
    <t>5011</t>
  </si>
  <si>
    <t>Platy zaměst. v pr.poměru vyjma zaměst. na služ.m.</t>
  </si>
  <si>
    <t>5032</t>
  </si>
  <si>
    <t>Povinné poj.na veřejné zdravotní pojištění</t>
  </si>
  <si>
    <t>5141</t>
  </si>
  <si>
    <t>Úroky vlastní</t>
  </si>
  <si>
    <t>6130</t>
  </si>
  <si>
    <t>Pozemky</t>
  </si>
  <si>
    <t>Sběr a svoz nebezpečných odpadů</t>
  </si>
  <si>
    <t>3721</t>
  </si>
  <si>
    <t>Celkem za 3721:</t>
  </si>
  <si>
    <t>5138</t>
  </si>
  <si>
    <t>Nákup zboží (za účelem dalšího prodeje)</t>
  </si>
  <si>
    <t>Sběr a svoz ost.odpadů (jiných než nebez.a komun.)</t>
  </si>
  <si>
    <t>3723</t>
  </si>
  <si>
    <t>Celkem za 3723:</t>
  </si>
  <si>
    <t>Péče o vzhled obcí a veřejnou zeleň</t>
  </si>
  <si>
    <t>3745</t>
  </si>
  <si>
    <t>Celkem za 3745:</t>
  </si>
  <si>
    <t>Ostatní služby a činnosti v oblasti soc. prevence</t>
  </si>
  <si>
    <t>4379</t>
  </si>
  <si>
    <t>Celkem za 4379:</t>
  </si>
  <si>
    <t>5132</t>
  </si>
  <si>
    <t>Ochranné pomůcky</t>
  </si>
  <si>
    <t>5134</t>
  </si>
  <si>
    <t>Prádlo, oděv a obuv</t>
  </si>
  <si>
    <t>5153</t>
  </si>
  <si>
    <t>Plyn</t>
  </si>
  <si>
    <t>5901</t>
  </si>
  <si>
    <t>Nespecifikované rezervy</t>
  </si>
  <si>
    <t>Zastupitelstva obcí</t>
  </si>
  <si>
    <t>5023</t>
  </si>
  <si>
    <t>Odměny členů zastupitelstva obcí a krajů</t>
  </si>
  <si>
    <t>5031</t>
  </si>
  <si>
    <t>Povinné poj.na soc.zab.a přísp.na st.pol.zaměstnan</t>
  </si>
  <si>
    <t>Celkem za 6112:</t>
  </si>
  <si>
    <t>5038</t>
  </si>
  <si>
    <t>Povinné pojistné na úrazové pojištění</t>
  </si>
  <si>
    <t>5136</t>
  </si>
  <si>
    <t>Knihy, učební pomůcky a tisk</t>
  </si>
  <si>
    <t>5161</t>
  </si>
  <si>
    <t>Poštovní služby</t>
  </si>
  <si>
    <t>5165</t>
  </si>
  <si>
    <t>Nájemné za půdu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</si>
  <si>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</si>
  <si>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</si>
  <si>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</si>
  <si>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</si>
  <si>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</si>
  <si>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souv. s inf. a kom.technol</t>
  </si>
  <si>
    <t>5172</t>
  </si>
  <si>
    <t>Programové vybavení</t>
  </si>
  <si>
    <t>5173</t>
  </si>
  <si>
    <t>Cestovné (tuzemské i zahraniční)</t>
  </si>
  <si>
    <t>5175</t>
  </si>
  <si>
    <t>Pohoštění</t>
  </si>
  <si>
    <t>5182</t>
  </si>
  <si>
    <t>Poskytované zálohy vlastní pokladně</t>
  </si>
  <si>
    <t>5321</t>
  </si>
  <si>
    <t>Neinvestiční transfery obcím</t>
  </si>
  <si>
    <t>5361</t>
  </si>
  <si>
    <t>Nákup kolků</t>
  </si>
  <si>
    <t>6125</t>
  </si>
  <si>
    <t>Výpočetní technika</t>
  </si>
  <si>
    <t>Pojištění funkčně nespecifikované</t>
  </si>
  <si>
    <t>6320</t>
  </si>
  <si>
    <t>Celkem za 6320:</t>
  </si>
  <si>
    <t>5345</t>
  </si>
  <si>
    <t>Převody vlastním rozpočtovým účtům</t>
  </si>
  <si>
    <t>Ostatní finanční operace</t>
  </si>
  <si>
    <t>6399</t>
  </si>
  <si>
    <t>Celkem za 6399:</t>
  </si>
  <si>
    <t>Celkem za 3739:</t>
  </si>
  <si>
    <t>Ostatní ochrana půdy a spod.vody</t>
  </si>
  <si>
    <t>Platby daní a poplatlů krajům, obcím a st.fondům</t>
  </si>
  <si>
    <t>Úhrada sankcí jiným rozpočtům</t>
  </si>
  <si>
    <t>Finanční vypořádání minulých let</t>
  </si>
  <si>
    <t>Celkem za 6402:</t>
  </si>
  <si>
    <t>Ostatní neinvestiční výdaje j.n.</t>
  </si>
  <si>
    <t>Ostatní neinv.přijaté transfery ze st. rozpočtu</t>
  </si>
  <si>
    <t>Prádlo, oděv, obuv</t>
  </si>
  <si>
    <t>Příjmy z prodeje pozemků</t>
  </si>
  <si>
    <t>Neinv.př.transfery ze všeob.pokl.správy SR</t>
  </si>
  <si>
    <t>Zpracování dat a služby souv. s inf. a kom. techn.</t>
  </si>
  <si>
    <t>Cestovné</t>
  </si>
  <si>
    <t>Rozpočet po změnách</t>
  </si>
  <si>
    <t>Schválený rozpočet</t>
  </si>
  <si>
    <t>§</t>
  </si>
  <si>
    <t>Příjmy:</t>
  </si>
  <si>
    <t xml:space="preserve">Třída 1 </t>
  </si>
  <si>
    <t>Třída 2</t>
  </si>
  <si>
    <t>Třída 3</t>
  </si>
  <si>
    <t>Třída 4</t>
  </si>
  <si>
    <t>celkem</t>
  </si>
  <si>
    <t>Výdaje:</t>
  </si>
  <si>
    <t>Třída 5</t>
  </si>
  <si>
    <t>Třída 6</t>
  </si>
  <si>
    <t>Třída</t>
  </si>
  <si>
    <t>Daňové příjmy:</t>
  </si>
  <si>
    <t>Nedaňové příjmy:</t>
  </si>
  <si>
    <t>Kapitálové příjmy:</t>
  </si>
  <si>
    <t>Přijaté dotace:</t>
  </si>
  <si>
    <t xml:space="preserve">Běžné /neinvestiční/ výdaje </t>
  </si>
  <si>
    <t>Kapitálové /investiční /výdaje</t>
  </si>
  <si>
    <t>5</t>
  </si>
  <si>
    <t>Rozpočtový výhled</t>
  </si>
  <si>
    <t>Obec: Kunčice nad Labem</t>
  </si>
  <si>
    <t>Rozpočtový výhled v tis. Kč na rok 2016 až 2020</t>
  </si>
  <si>
    <t xml:space="preserve">Znak řádku </t>
  </si>
  <si>
    <t xml:space="preserve">Rok </t>
  </si>
  <si>
    <t>A</t>
  </si>
  <si>
    <t>Počáteční stav peněžních prostředků k 1.1. </t>
  </si>
  <si>
    <t>P1</t>
  </si>
  <si>
    <t>Třída 1</t>
  </si>
  <si>
    <t>Daňové příjmy</t>
  </si>
  <si>
    <t>P2</t>
  </si>
  <si>
    <t xml:space="preserve">Nedaňové příjmy </t>
  </si>
  <si>
    <t>P3</t>
  </si>
  <si>
    <t>Kapitálové příjmy</t>
  </si>
  <si>
    <t>P4</t>
  </si>
  <si>
    <t xml:space="preserve">Přijaté dotace </t>
  </si>
  <si>
    <t>P</t>
  </si>
  <si>
    <t>Příjmy celkem (po konsolidaci) ř.4200</t>
  </si>
  <si>
    <t>V1</t>
  </si>
  <si>
    <t>V2</t>
  </si>
  <si>
    <t>V</t>
  </si>
  <si>
    <t>Výdaje celkem (po konsolidaci) ř.4430</t>
  </si>
  <si>
    <t xml:space="preserve">Příjmy z financování </t>
  </si>
  <si>
    <t>P5</t>
  </si>
  <si>
    <t>- úvěry krátkodobé /do 1 roku/ - 8113 </t>
  </si>
  <si>
    <t>P6</t>
  </si>
  <si>
    <t>- úvěry dlouhodobé - 8123 </t>
  </si>
  <si>
    <t>P8</t>
  </si>
  <si>
    <t>- příjem z vydání krátkodobých dluhopisů - 8111 </t>
  </si>
  <si>
    <t>P9</t>
  </si>
  <si>
    <t>- příjem z vydání dlouhodobých dluhopisů - 8121 </t>
  </si>
  <si>
    <t>P10</t>
  </si>
  <si>
    <t>- ostatní (aktivní likvidita)-8117</t>
  </si>
  <si>
    <t>+F</t>
  </si>
  <si>
    <t>P5 až P10</t>
  </si>
  <si>
    <t xml:space="preserve">Příjmy z financování celkem </t>
  </si>
  <si>
    <t xml:space="preserve">Výdaje z financování </t>
  </si>
  <si>
    <t>V4</t>
  </si>
  <si>
    <t>- splátka jistiny krátkodobých úvěrů - 8114 </t>
  </si>
  <si>
    <t>V5</t>
  </si>
  <si>
    <t>- splátka jistiny dlouhodobých úvěrů - 8124 </t>
  </si>
  <si>
    <t>V7</t>
  </si>
  <si>
    <t>- splátka jistiny krátkodobého dluhopisu - 8112 </t>
  </si>
  <si>
    <t>V8</t>
  </si>
  <si>
    <t>- splátka jistiny dlouhodobého dluhopisu - 8122</t>
  </si>
  <si>
    <t>V9</t>
  </si>
  <si>
    <t>- ostatní (aktivní likvidita)-8118</t>
  </si>
  <si>
    <t>-F</t>
  </si>
  <si>
    <t>V4 až V9</t>
  </si>
  <si>
    <t>B</t>
  </si>
  <si>
    <t>P-V+/-F</t>
  </si>
  <si>
    <t>Hotovost běžného roku bez PS</t>
  </si>
  <si>
    <t>C</t>
  </si>
  <si>
    <t>A+B</t>
  </si>
  <si>
    <t>Hotovost na konci roku </t>
  </si>
  <si>
    <t>Rozpočtový výhled byl schválen na  4. zasedání zastupitelstva obce dne  10.3.2015</t>
  </si>
  <si>
    <t>http://www.zakonyprolidi.cz/cs/2000-250</t>
  </si>
  <si>
    <t>Obec Kunčice nad Labem</t>
  </si>
  <si>
    <t>polož.</t>
  </si>
  <si>
    <t>Plánované příjmy</t>
  </si>
  <si>
    <t>1-10</t>
  </si>
  <si>
    <t>1-12</t>
  </si>
  <si>
    <t>2018</t>
  </si>
  <si>
    <t>Výsledek od počátku roku</t>
  </si>
  <si>
    <t>Předpoklad</t>
  </si>
  <si>
    <t>Rozpočet</t>
  </si>
  <si>
    <t>Daň z hazardních her</t>
  </si>
  <si>
    <t>Zrušený odvod z loteríí a pod.her kromě výh.hr.př.</t>
  </si>
  <si>
    <t>Zrušený odvod z výherních hracích přístrojů</t>
  </si>
  <si>
    <t>dotace na chodník</t>
  </si>
  <si>
    <t>Sběr a zpracování druhotných surovin</t>
  </si>
  <si>
    <t>Příjmy z fin.vypořádání minulých let mezi obcemi</t>
  </si>
  <si>
    <t>Ostatní služby</t>
  </si>
  <si>
    <t>2144</t>
  </si>
  <si>
    <t>Ostaní ochrana půdy a spod.vod</t>
  </si>
  <si>
    <t>Ostatní nedaňové příjmy jinde nezařazené</t>
  </si>
  <si>
    <t>Ostatní nákupy j.n.</t>
  </si>
  <si>
    <t>Podpora obchodu</t>
  </si>
  <si>
    <t>Investice</t>
  </si>
  <si>
    <t>zasíťování pozemku u trati</t>
  </si>
  <si>
    <t>únikový východ MŠ, hrací prvek</t>
  </si>
  <si>
    <t>Poskytnuté náhrady</t>
  </si>
  <si>
    <t>splátka Savoje, DUR pozemku u zrcadla</t>
  </si>
  <si>
    <t>Stroje, přístroje a zařízení</t>
  </si>
  <si>
    <t>příslušenství k traktoru</t>
  </si>
  <si>
    <t>Dopravní prostředky</t>
  </si>
  <si>
    <t>výkup  pozemků na cyklostezku</t>
  </si>
  <si>
    <t>sběrové místo u OU</t>
  </si>
  <si>
    <t>Ostatní služby a činnosti v oblasti soc. péče</t>
  </si>
  <si>
    <t>Neinvestiční nedotační transfer</t>
  </si>
  <si>
    <t>Konika - pronájem</t>
  </si>
  <si>
    <t>Platby daní a poplatků krajům, obcím a st.fondům</t>
  </si>
  <si>
    <t>Vratky VRÚÚ transferů poskyt. V minulých rozp.obd</t>
  </si>
  <si>
    <t>Návrh rozpočtu  na  rok  2018</t>
  </si>
  <si>
    <t>Poznámka</t>
  </si>
  <si>
    <t>Volby</t>
  </si>
  <si>
    <t>Výsledek (- schodek, + přebytek)</t>
  </si>
  <si>
    <t>Dne:</t>
  </si>
  <si>
    <t>Vyšší daňové příjmy</t>
  </si>
  <si>
    <t>Prodej stavebních pozemků</t>
  </si>
  <si>
    <t>Opravy místních komunikací</t>
  </si>
  <si>
    <t>Stavba chodníku</t>
  </si>
  <si>
    <t>Dotace na stavbu chodníku</t>
  </si>
  <si>
    <t>oprava MK ve  středu obce a MK k č.p.6</t>
  </si>
  <si>
    <t>dotace na cyklostezku a na opravu MK střed</t>
  </si>
  <si>
    <t>dotace občanům z programu  DČOV</t>
  </si>
  <si>
    <t>Schodek - kryt z přebytků z minulých let</t>
  </si>
  <si>
    <t>Rozpočet je schválen  rozdílný oproti rozpočtovému výhledu</t>
  </si>
  <si>
    <t>Základní rozdíl je způsoben investičními akcemi</t>
  </si>
  <si>
    <t>důvod</t>
  </si>
  <si>
    <t>výběr daní</t>
  </si>
  <si>
    <t>vrácení zápůjčky</t>
  </si>
  <si>
    <t>Kapitálové příjmy vyšší o 1.600 tis. Kč</t>
  </si>
  <si>
    <t xml:space="preserve">prodej pozemků </t>
  </si>
  <si>
    <t xml:space="preserve">opravy komunikací </t>
  </si>
  <si>
    <t>Závazné ukazatele - paragrafy rozpočtové skladby</t>
  </si>
  <si>
    <t>Rozpočet na  rok  2018</t>
  </si>
  <si>
    <t xml:space="preserve">Daňové příjmy vyšší o 854 tis. Kč </t>
  </si>
  <si>
    <t>Nedaňové příjmy vyšší o 38 tis. Kč</t>
  </si>
  <si>
    <t>Oproti rozpočtovému výhledu jsou v rozpočtu příjmy</t>
  </si>
  <si>
    <t>Oproti rozpočtovému výhledu jsou v rozpočtu výdaje</t>
  </si>
  <si>
    <t>Běžné /neinvestiční/ výdaje   vyšší o 1.448 tis. Kč</t>
  </si>
  <si>
    <t>chodník</t>
  </si>
  <si>
    <t>Schváleno:</t>
  </si>
  <si>
    <t>dotace - chodník, cyklostezka, oprava MK</t>
  </si>
  <si>
    <t>Kapitálové /investiční /výdaje  vyšší o 7.220 tis. Kč</t>
  </si>
  <si>
    <t>výstavby chodníku, projekty na chodníky a cyklostezku</t>
  </si>
  <si>
    <t>NV- 318/2017</t>
  </si>
  <si>
    <t xml:space="preserve">NV - 340/2017 </t>
  </si>
  <si>
    <t>usnesením 7/25/2017 OZ</t>
  </si>
  <si>
    <t>Přijaté dotace vyšší o 3.312 tis.Kč</t>
  </si>
  <si>
    <t>Schválený rozpočet - příjmy - 13.421 tis. Kč a výdaje 16.860 tis. Kč</t>
  </si>
  <si>
    <t>Rozpočet je schválený jako schodkový a schodek bude hrazen z přebytku minulých let (3.439 tis.Kč). Schodek je zpusobenzejména   plánovanou výstavbou chodníku.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</si>
</sst>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164" formatCode="0_ ;\-0\ "/>
  </numFmts>
  <fonts count="49"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9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 Unicode MS"/>
      <family val="2"/>
      <charset val="238"/>
    </font>
    <font>
      <sz val="10"/>
      <name val="Arial Unicode MS"/>
      <family val="2"/>
      <charset val="238"/>
    </font>
    <font>
      <sz val="11"/>
      <color indexed="8"/>
      <name val="Arial Unicode MS"/>
      <family val="2"/>
      <charset val="238"/>
    </font>
    <font>
      <sz val="11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Verdana"/>
      <family val="2"/>
    </font>
    <font>
      <sz val="8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u/>
      <sz val="10"/>
      <color theme="10"/>
      <name val="Arial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6" fillId="0" borderId="0">
      <alignment horizontal="center" vertical="top"/>
    </xf>
    <xf numFmtId="0" fontId="7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1" fillId="0" borderId="0">
      <alignment horizontal="left" vertical="top"/>
    </xf>
    <xf numFmtId="0" fontId="3" fillId="0" borderId="0">
      <alignment horizontal="center" vertical="top"/>
    </xf>
    <xf numFmtId="0" fontId="7" fillId="0" borderId="0">
      <alignment horizontal="left" vertical="top"/>
    </xf>
    <xf numFmtId="0" fontId="2" fillId="0" borderId="0">
      <alignment horizontal="center" vertical="top"/>
    </xf>
    <xf numFmtId="0" fontId="8" fillId="0" borderId="0">
      <alignment horizontal="center" vertical="top"/>
    </xf>
    <xf numFmtId="0" fontId="2" fillId="0" borderId="0">
      <alignment horizontal="left" vertical="top"/>
    </xf>
    <xf numFmtId="0" fontId="2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9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right" vertical="top"/>
    </xf>
    <xf numFmtId="0" fontId="10" fillId="0" borderId="0">
      <alignment horizontal="right" vertical="top"/>
    </xf>
    <xf numFmtId="0" fontId="7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1" fillId="0" borderId="0">
      <alignment horizontal="center" vertical="top"/>
    </xf>
    <xf numFmtId="0" fontId="1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1" fillId="0" borderId="0">
      <alignment horizontal="center" vertical="top"/>
    </xf>
    <xf numFmtId="0" fontId="5" fillId="0" borderId="0">
      <alignment horizontal="left" vertical="top"/>
    </xf>
    <xf numFmtId="0" fontId="17" fillId="0" borderId="0"/>
    <xf numFmtId="0" fontId="17" fillId="0" borderId="0"/>
    <xf numFmtId="0" fontId="1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</cellStyleXfs>
  <cellXfs count="336">
    <xf numFmtId="0" fontId="0" fillId="0" borderId="0" xfId="0"/>
    <xf numFmtId="0" fontId="5" fillId="0" borderId="0" xfId="43" quotePrefix="1" applyAlignment="1">
      <alignment vertical="top" wrapText="1"/>
    </xf>
    <xf numFmtId="0" fontId="5" fillId="0" borderId="0" xfId="43" quotePrefix="1" applyAlignment="1">
      <alignment horizontal="left" vertical="top"/>
    </xf>
    <xf numFmtId="0" fontId="5" fillId="0" borderId="0" xfId="43" quotePrefix="1" applyAlignment="1">
      <alignment horizontal="center" vertical="top" wrapText="1"/>
    </xf>
    <xf numFmtId="0" fontId="1" fillId="0" borderId="1" xfId="42" quotePrefix="1" applyBorder="1" applyAlignment="1">
      <alignment horizontal="left" vertical="top"/>
    </xf>
    <xf numFmtId="0" fontId="1" fillId="0" borderId="1" xfId="42" quotePrefix="1" applyBorder="1" applyAlignment="1">
      <alignment horizontal="center" vertical="top" wrapText="1"/>
    </xf>
    <xf numFmtId="0" fontId="1" fillId="0" borderId="1" xfId="40" quotePrefix="1" applyBorder="1" applyAlignment="1">
      <alignment horizontal="left" vertical="top" wrapText="1"/>
    </xf>
    <xf numFmtId="0" fontId="1" fillId="0" borderId="1" xfId="40" quotePrefix="1" applyBorder="1" applyAlignment="1">
      <alignment vertical="top" wrapText="1"/>
    </xf>
    <xf numFmtId="0" fontId="1" fillId="0" borderId="1" xfId="40" quotePrefix="1" applyBorder="1" applyAlignment="1">
      <alignment horizontal="left" vertical="top"/>
    </xf>
    <xf numFmtId="0" fontId="0" fillId="0" borderId="0" xfId="0" applyBorder="1" applyAlignment="1">
      <alignment wrapText="1"/>
    </xf>
    <xf numFmtId="0" fontId="7" fillId="0" borderId="3" xfId="21" quotePrefix="1" applyBorder="1" applyAlignment="1">
      <alignment horizontal="center" vertical="top" wrapText="1"/>
    </xf>
    <xf numFmtId="0" fontId="7" fillId="0" borderId="3" xfId="21" quotePrefix="1" applyBorder="1" applyAlignment="1">
      <alignment horizontal="left" vertical="top" wrapText="1"/>
    </xf>
    <xf numFmtId="0" fontId="1" fillId="0" borderId="1" xfId="40" applyBorder="1" applyAlignment="1">
      <alignment vertical="top" wrapText="1"/>
    </xf>
    <xf numFmtId="0" fontId="1" fillId="0" borderId="1" xfId="42" quotePrefix="1" applyFill="1" applyBorder="1" applyAlignment="1">
      <alignment horizontal="left" vertical="top"/>
    </xf>
    <xf numFmtId="0" fontId="1" fillId="0" borderId="1" xfId="42" quotePrefix="1" applyFill="1" applyBorder="1" applyAlignment="1">
      <alignment horizontal="center" vertical="top" wrapText="1"/>
    </xf>
    <xf numFmtId="0" fontId="1" fillId="0" borderId="1" xfId="40" quotePrefix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1" fillId="0" borderId="0" xfId="42" quotePrefix="1" applyBorder="1" applyAlignment="1">
      <alignment horizontal="center" vertical="top" wrapText="1"/>
    </xf>
    <xf numFmtId="0" fontId="1" fillId="0" borderId="0" xfId="40" quotePrefix="1" applyBorder="1" applyAlignment="1">
      <alignment vertical="top" wrapText="1"/>
    </xf>
    <xf numFmtId="0" fontId="1" fillId="0" borderId="0" xfId="42" quotePrefix="1" applyBorder="1" applyAlignment="1">
      <alignment horizontal="left" vertical="top"/>
    </xf>
    <xf numFmtId="0" fontId="1" fillId="0" borderId="0" xfId="40" applyBorder="1" applyAlignment="1">
      <alignment vertical="top" wrapText="1"/>
    </xf>
    <xf numFmtId="0" fontId="0" fillId="0" borderId="0" xfId="0" applyAlignment="1">
      <alignment wrapText="1"/>
    </xf>
    <xf numFmtId="3" fontId="1" fillId="0" borderId="0" xfId="19" applyNumberFormat="1" applyAlignment="1">
      <alignment vertical="top" wrapText="1"/>
    </xf>
    <xf numFmtId="3" fontId="0" fillId="0" borderId="0" xfId="0" applyNumberFormat="1" applyAlignment="1"/>
    <xf numFmtId="3" fontId="1" fillId="0" borderId="7" xfId="19" applyNumberFormat="1" applyBorder="1" applyAlignment="1">
      <alignment horizontal="right" vertical="top" wrapText="1"/>
    </xf>
    <xf numFmtId="3" fontId="1" fillId="0" borderId="7" xfId="19" applyNumberFormat="1" applyBorder="1" applyAlignment="1">
      <alignment vertical="top" wrapText="1"/>
    </xf>
    <xf numFmtId="3" fontId="1" fillId="0" borderId="8" xfId="19" applyNumberFormat="1" applyBorder="1" applyAlignment="1">
      <alignment horizontal="right" vertical="top" wrapText="1"/>
    </xf>
    <xf numFmtId="3" fontId="1" fillId="0" borderId="7" xfId="40" quotePrefix="1" applyNumberFormat="1" applyBorder="1" applyAlignment="1">
      <alignment horizontal="left" vertical="top" wrapText="1"/>
    </xf>
    <xf numFmtId="3" fontId="1" fillId="0" borderId="8" xfId="19" applyNumberFormat="1" applyBorder="1" applyAlignment="1">
      <alignment vertical="top" wrapText="1"/>
    </xf>
    <xf numFmtId="3" fontId="1" fillId="0" borderId="8" xfId="19" applyNumberFormat="1" applyFill="1" applyBorder="1" applyAlignment="1">
      <alignment vertical="top" wrapText="1"/>
    </xf>
    <xf numFmtId="3" fontId="0" fillId="0" borderId="7" xfId="0" applyNumberFormat="1" applyBorder="1" applyAlignment="1">
      <alignment wrapText="1"/>
    </xf>
    <xf numFmtId="3" fontId="1" fillId="0" borderId="9" xfId="19" applyNumberFormat="1" applyBorder="1" applyAlignment="1">
      <alignment vertical="top" wrapText="1"/>
    </xf>
    <xf numFmtId="3" fontId="1" fillId="0" borderId="7" xfId="19" applyNumberForma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7" fillId="0" borderId="1" xfId="44" applyFont="1" applyBorder="1" applyAlignment="1">
      <alignment horizontal="left"/>
    </xf>
    <xf numFmtId="0" fontId="17" fillId="0" borderId="13" xfId="44" applyFont="1" applyBorder="1" applyAlignment="1">
      <alignment horizontal="left"/>
    </xf>
    <xf numFmtId="0" fontId="17" fillId="0" borderId="10" xfId="44" applyFont="1" applyBorder="1" applyAlignment="1">
      <alignment horizontal="left"/>
    </xf>
    <xf numFmtId="0" fontId="21" fillId="0" borderId="0" xfId="46" applyFont="1"/>
    <xf numFmtId="0" fontId="21" fillId="0" borderId="0" xfId="0" applyFont="1"/>
    <xf numFmtId="0" fontId="22" fillId="0" borderId="0" xfId="45" applyFont="1" applyAlignment="1">
      <alignment vertical="top" wrapText="1"/>
    </xf>
    <xf numFmtId="0" fontId="23" fillId="0" borderId="0" xfId="45" applyFont="1" applyAlignment="1">
      <alignment vertical="top" wrapText="1"/>
    </xf>
    <xf numFmtId="0" fontId="14" fillId="0" borderId="0" xfId="46"/>
    <xf numFmtId="164" fontId="16" fillId="0" borderId="14" xfId="45" applyNumberFormat="1" applyFont="1" applyBorder="1"/>
    <xf numFmtId="0" fontId="26" fillId="0" borderId="14" xfId="45" applyFont="1" applyFill="1" applyBorder="1" applyAlignment="1">
      <alignment wrapText="1"/>
    </xf>
    <xf numFmtId="41" fontId="27" fillId="0" borderId="14" xfId="45" applyNumberFormat="1" applyFont="1" applyBorder="1"/>
    <xf numFmtId="0" fontId="25" fillId="0" borderId="14" xfId="45" applyFont="1" applyBorder="1" applyAlignment="1">
      <alignment horizontal="center" wrapText="1"/>
    </xf>
    <xf numFmtId="49" fontId="25" fillId="0" borderId="14" xfId="45" applyNumberFormat="1" applyFont="1" applyBorder="1" applyAlignment="1">
      <alignment wrapText="1"/>
    </xf>
    <xf numFmtId="0" fontId="28" fillId="0" borderId="14" xfId="45" applyFont="1" applyBorder="1" applyAlignment="1">
      <alignment horizontal="center" wrapText="1"/>
    </xf>
    <xf numFmtId="0" fontId="29" fillId="0" borderId="14" xfId="45" applyFont="1" applyBorder="1" applyAlignment="1">
      <alignment horizontal="center" wrapText="1"/>
    </xf>
    <xf numFmtId="49" fontId="28" fillId="0" borderId="14" xfId="45" applyNumberFormat="1" applyFont="1" applyBorder="1" applyAlignment="1">
      <alignment wrapText="1"/>
    </xf>
    <xf numFmtId="41" fontId="30" fillId="0" borderId="14" xfId="45" applyNumberFormat="1" applyFont="1" applyBorder="1"/>
    <xf numFmtId="0" fontId="28" fillId="0" borderId="14" xfId="45" applyFont="1" applyBorder="1" applyAlignment="1">
      <alignment horizontal="left" wrapText="1"/>
    </xf>
    <xf numFmtId="49" fontId="24" fillId="0" borderId="14" xfId="45" applyNumberFormat="1" applyFont="1" applyBorder="1" applyAlignment="1">
      <alignment horizontal="center" wrapText="1"/>
    </xf>
    <xf numFmtId="49" fontId="24" fillId="0" borderId="14" xfId="45" applyNumberFormat="1" applyFont="1" applyBorder="1" applyAlignment="1">
      <alignment wrapText="1"/>
    </xf>
    <xf numFmtId="0" fontId="24" fillId="2" borderId="14" xfId="45" applyFont="1" applyFill="1" applyBorder="1" applyAlignment="1">
      <alignment wrapText="1"/>
    </xf>
    <xf numFmtId="0" fontId="29" fillId="2" borderId="14" xfId="45" applyFont="1" applyFill="1" applyBorder="1" applyAlignment="1">
      <alignment horizontal="center" wrapText="1"/>
    </xf>
    <xf numFmtId="49" fontId="24" fillId="2" borderId="14" xfId="45" applyNumberFormat="1" applyFont="1" applyFill="1" applyBorder="1" applyAlignment="1">
      <alignment wrapText="1"/>
    </xf>
    <xf numFmtId="41" fontId="27" fillId="2" borderId="14" xfId="45" applyNumberFormat="1" applyFont="1" applyFill="1" applyBorder="1"/>
    <xf numFmtId="0" fontId="24" fillId="0" borderId="0" xfId="45" applyFont="1" applyFill="1" applyBorder="1" applyAlignment="1">
      <alignment wrapText="1"/>
    </xf>
    <xf numFmtId="0" fontId="29" fillId="0" borderId="0" xfId="45" applyFont="1" applyFill="1" applyBorder="1" applyAlignment="1">
      <alignment horizontal="center" wrapText="1"/>
    </xf>
    <xf numFmtId="49" fontId="24" fillId="0" borderId="0" xfId="45" applyNumberFormat="1" applyFont="1" applyFill="1" applyBorder="1" applyAlignment="1">
      <alignment wrapText="1"/>
    </xf>
    <xf numFmtId="41" fontId="27" fillId="0" borderId="0" xfId="45" applyNumberFormat="1" applyFont="1" applyFill="1" applyBorder="1"/>
    <xf numFmtId="0" fontId="31" fillId="0" borderId="0" xfId="45" applyFont="1" applyFill="1" applyAlignment="1">
      <alignment wrapText="1"/>
    </xf>
    <xf numFmtId="0" fontId="14" fillId="0" borderId="0" xfId="46" applyAlignment="1">
      <alignment wrapText="1"/>
    </xf>
    <xf numFmtId="0" fontId="32" fillId="0" borderId="0" xfId="47" applyAlignment="1" applyProtection="1"/>
    <xf numFmtId="0" fontId="15" fillId="0" borderId="0" xfId="0" applyFont="1" applyAlignment="1">
      <alignment horizontal="center"/>
    </xf>
    <xf numFmtId="0" fontId="0" fillId="0" borderId="0" xfId="0" applyFont="1"/>
    <xf numFmtId="0" fontId="16" fillId="0" borderId="10" xfId="44" applyFont="1" applyBorder="1" applyAlignment="1">
      <alignment horizontal="center"/>
    </xf>
    <xf numFmtId="0" fontId="14" fillId="0" borderId="0" xfId="0" applyFont="1"/>
    <xf numFmtId="0" fontId="17" fillId="0" borderId="1" xfId="44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13" xfId="44" applyFont="1" applyBorder="1" applyAlignment="1">
      <alignment horizontal="center"/>
    </xf>
    <xf numFmtId="0" fontId="35" fillId="0" borderId="0" xfId="44" applyFont="1" applyAlignment="1">
      <alignment horizontal="center"/>
    </xf>
    <xf numFmtId="0" fontId="19" fillId="0" borderId="0" xfId="0" applyFont="1"/>
    <xf numFmtId="3" fontId="17" fillId="0" borderId="18" xfId="44" applyNumberFormat="1" applyFont="1" applyBorder="1" applyAlignment="1"/>
    <xf numFmtId="49" fontId="39" fillId="0" borderId="27" xfId="18" applyNumberFormat="1" applyFont="1" applyBorder="1" applyAlignment="1">
      <alignment horizontal="center" vertical="top" wrapText="1"/>
    </xf>
    <xf numFmtId="49" fontId="39" fillId="0" borderId="26" xfId="18" applyNumberFormat="1" applyFont="1" applyBorder="1" applyAlignment="1">
      <alignment horizontal="center" vertical="top" wrapText="1"/>
    </xf>
    <xf numFmtId="3" fontId="1" fillId="0" borderId="23" xfId="19" applyNumberFormat="1" applyBorder="1" applyAlignment="1">
      <alignment vertical="top" wrapText="1"/>
    </xf>
    <xf numFmtId="3" fontId="1" fillId="0" borderId="30" xfId="19" applyNumberFormat="1" applyBorder="1" applyAlignment="1">
      <alignment vertical="top" wrapText="1"/>
    </xf>
    <xf numFmtId="3" fontId="11" fillId="0" borderId="30" xfId="19" applyNumberFormat="1" applyFont="1" applyFill="1" applyBorder="1" applyAlignment="1">
      <alignment vertical="top" wrapText="1"/>
    </xf>
    <xf numFmtId="3" fontId="11" fillId="0" borderId="30" xfId="19" applyNumberFormat="1" applyFont="1" applyFill="1" applyBorder="1" applyAlignment="1">
      <alignment horizontal="right" vertical="top" wrapText="1"/>
    </xf>
    <xf numFmtId="0" fontId="1" fillId="0" borderId="0" xfId="40" applyBorder="1" applyAlignment="1">
      <alignment horizontal="left" vertical="top" wrapText="1"/>
    </xf>
    <xf numFmtId="0" fontId="1" fillId="0" borderId="1" xfId="40" applyBorder="1" applyAlignment="1">
      <alignment horizontal="left" vertical="top" wrapText="1"/>
    </xf>
    <xf numFmtId="3" fontId="11" fillId="0" borderId="23" xfId="19" applyNumberFormat="1" applyFont="1" applyFill="1" applyBorder="1" applyAlignment="1">
      <alignment horizontal="right" vertical="top" wrapText="1"/>
    </xf>
    <xf numFmtId="3" fontId="11" fillId="0" borderId="30" xfId="40" quotePrefix="1" applyNumberFormat="1" applyFont="1" applyFill="1" applyBorder="1" applyAlignment="1">
      <alignment horizontal="left" vertical="top" wrapText="1"/>
    </xf>
    <xf numFmtId="3" fontId="11" fillId="0" borderId="23" xfId="19" applyNumberFormat="1" applyFont="1" applyFill="1" applyBorder="1" applyAlignment="1">
      <alignment vertical="top" wrapText="1"/>
    </xf>
    <xf numFmtId="0" fontId="1" fillId="0" borderId="1" xfId="40" applyBorder="1" applyAlignment="1">
      <alignment horizontal="left" vertical="top"/>
    </xf>
    <xf numFmtId="0" fontId="1" fillId="0" borderId="1" xfId="40" quotePrefix="1" applyBorder="1" applyAlignment="1">
      <alignment horizontal="center" vertical="top" wrapText="1"/>
    </xf>
    <xf numFmtId="3" fontId="11" fillId="0" borderId="23" xfId="40" quotePrefix="1" applyNumberFormat="1" applyFont="1" applyFill="1" applyBorder="1" applyAlignment="1">
      <alignment horizontal="right" vertical="top" wrapText="1"/>
    </xf>
    <xf numFmtId="3" fontId="11" fillId="0" borderId="23" xfId="19" applyNumberFormat="1" applyFont="1" applyBorder="1" applyAlignment="1">
      <alignment vertical="top" wrapText="1"/>
    </xf>
    <xf numFmtId="3" fontId="1" fillId="0" borderId="30" xfId="19" applyNumberFormat="1" applyFill="1" applyBorder="1" applyAlignment="1">
      <alignment vertical="top" wrapText="1"/>
    </xf>
    <xf numFmtId="3" fontId="1" fillId="0" borderId="23" xfId="19" applyNumberFormat="1" applyFill="1" applyBorder="1" applyAlignment="1">
      <alignment vertical="top" wrapText="1"/>
    </xf>
    <xf numFmtId="0" fontId="11" fillId="0" borderId="1" xfId="42" quotePrefix="1" applyFont="1" applyBorder="1" applyAlignment="1">
      <alignment horizontal="left" vertical="top"/>
    </xf>
    <xf numFmtId="0" fontId="11" fillId="0" borderId="1" xfId="42" quotePrefix="1" applyFont="1" applyBorder="1" applyAlignment="1">
      <alignment horizontal="center" vertical="top" wrapText="1"/>
    </xf>
    <xf numFmtId="0" fontId="11" fillId="0" borderId="1" xfId="40" applyFont="1" applyBorder="1" applyAlignment="1">
      <alignment vertical="top" wrapText="1"/>
    </xf>
    <xf numFmtId="0" fontId="37" fillId="0" borderId="0" xfId="0" applyFont="1" applyAlignment="1">
      <alignment wrapText="1"/>
    </xf>
    <xf numFmtId="0" fontId="1" fillId="0" borderId="0" xfId="40" quotePrefix="1" applyBorder="1" applyAlignment="1">
      <alignment horizontal="left" vertical="top"/>
    </xf>
    <xf numFmtId="3" fontId="11" fillId="0" borderId="0" xfId="19" applyNumberFormat="1" applyFont="1" applyFill="1" applyAlignment="1">
      <alignment vertical="top" wrapText="1"/>
    </xf>
    <xf numFmtId="4" fontId="11" fillId="0" borderId="0" xfId="19" applyNumberFormat="1" applyFont="1" applyFill="1" applyAlignment="1">
      <alignment vertical="top" wrapText="1"/>
    </xf>
    <xf numFmtId="0" fontId="11" fillId="0" borderId="0" xfId="19" applyNumberFormat="1" applyFont="1" applyFill="1" applyAlignment="1">
      <alignment vertical="top" wrapText="1"/>
    </xf>
    <xf numFmtId="4" fontId="11" fillId="0" borderId="31" xfId="19" applyNumberFormat="1" applyFont="1" applyFill="1" applyBorder="1" applyAlignment="1">
      <alignment vertical="top" wrapText="1"/>
    </xf>
    <xf numFmtId="4" fontId="11" fillId="0" borderId="32" xfId="19" applyNumberFormat="1" applyFont="1" applyFill="1" applyBorder="1" applyAlignment="1">
      <alignment vertical="top" wrapText="1"/>
    </xf>
    <xf numFmtId="4" fontId="11" fillId="0" borderId="31" xfId="40" quotePrefix="1" applyNumberFormat="1" applyFont="1" applyFill="1" applyBorder="1" applyAlignment="1">
      <alignment horizontal="left" vertical="top" wrapText="1"/>
    </xf>
    <xf numFmtId="4" fontId="11" fillId="0" borderId="32" xfId="40" quotePrefix="1" applyNumberFormat="1" applyFont="1" applyFill="1" applyBorder="1" applyAlignment="1">
      <alignment horizontal="right" vertical="top" wrapText="1"/>
    </xf>
    <xf numFmtId="4" fontId="11" fillId="0" borderId="31" xfId="19" applyNumberFormat="1" applyFont="1" applyFill="1" applyBorder="1" applyAlignment="1">
      <alignment horizontal="right" vertical="top" wrapText="1"/>
    </xf>
    <xf numFmtId="4" fontId="11" fillId="0" borderId="32" xfId="19" applyNumberFormat="1" applyFont="1" applyFill="1" applyBorder="1" applyAlignment="1">
      <alignment horizontal="right" vertical="top" wrapText="1"/>
    </xf>
    <xf numFmtId="0" fontId="26" fillId="3" borderId="14" xfId="45" applyFont="1" applyFill="1" applyBorder="1" applyAlignment="1">
      <alignment horizontal="center" wrapText="1"/>
    </xf>
    <xf numFmtId="41" fontId="27" fillId="3" borderId="14" xfId="45" applyNumberFormat="1" applyFont="1" applyFill="1" applyBorder="1"/>
    <xf numFmtId="3" fontId="14" fillId="0" borderId="35" xfId="0" applyNumberFormat="1" applyFont="1" applyBorder="1"/>
    <xf numFmtId="3" fontId="44" fillId="0" borderId="35" xfId="0" applyNumberFormat="1" applyFont="1" applyBorder="1"/>
    <xf numFmtId="0" fontId="17" fillId="0" borderId="23" xfId="0" applyFont="1" applyBorder="1" applyAlignment="1">
      <alignment horizontal="left"/>
    </xf>
    <xf numFmtId="0" fontId="14" fillId="0" borderId="10" xfId="0" applyFont="1" applyBorder="1"/>
    <xf numFmtId="3" fontId="14" fillId="0" borderId="36" xfId="0" applyNumberFormat="1" applyFont="1" applyBorder="1"/>
    <xf numFmtId="3" fontId="14" fillId="0" borderId="37" xfId="0" applyNumberFormat="1" applyFont="1" applyBorder="1"/>
    <xf numFmtId="3" fontId="14" fillId="0" borderId="23" xfId="0" applyNumberFormat="1" applyFont="1" applyBorder="1"/>
    <xf numFmtId="3" fontId="14" fillId="0" borderId="24" xfId="0" applyNumberFormat="1" applyFont="1" applyBorder="1"/>
    <xf numFmtId="0" fontId="0" fillId="0" borderId="10" xfId="0" applyFont="1" applyBorder="1"/>
    <xf numFmtId="0" fontId="16" fillId="0" borderId="41" xfId="0" applyFont="1" applyBorder="1" applyAlignment="1">
      <alignment horizontal="left"/>
    </xf>
    <xf numFmtId="0" fontId="16" fillId="0" borderId="42" xfId="44" applyFont="1" applyBorder="1" applyAlignment="1">
      <alignment horizontal="center"/>
    </xf>
    <xf numFmtId="3" fontId="44" fillId="0" borderId="43" xfId="0" applyNumberFormat="1" applyFont="1" applyBorder="1"/>
    <xf numFmtId="49" fontId="4" fillId="0" borderId="34" xfId="18" quotePrefix="1" applyNumberFormat="1" applyBorder="1" applyAlignment="1">
      <alignment horizontal="center" vertical="top" wrapText="1"/>
    </xf>
    <xf numFmtId="3" fontId="12" fillId="0" borderId="29" xfId="15" applyNumberFormat="1" applyFont="1" applyBorder="1" applyAlignment="1">
      <alignment horizontal="center" vertical="center" wrapText="1"/>
    </xf>
    <xf numFmtId="3" fontId="12" fillId="0" borderId="2" xfId="19" applyNumberFormat="1" applyFont="1" applyBorder="1" applyAlignment="1">
      <alignment horizontal="center" vertical="center" wrapText="1"/>
    </xf>
    <xf numFmtId="49" fontId="39" fillId="0" borderId="38" xfId="18" applyNumberFormat="1" applyFont="1" applyBorder="1" applyAlignment="1">
      <alignment horizontal="center" vertical="top" wrapText="1"/>
    </xf>
    <xf numFmtId="3" fontId="12" fillId="0" borderId="4" xfId="19" applyNumberFormat="1" applyFont="1" applyBorder="1" applyAlignment="1">
      <alignment horizontal="center" vertical="center" wrapText="1"/>
    </xf>
    <xf numFmtId="0" fontId="1" fillId="0" borderId="38" xfId="40" quotePrefix="1" applyBorder="1" applyAlignment="1">
      <alignment horizontal="center" vertical="top" wrapText="1"/>
    </xf>
    <xf numFmtId="0" fontId="1" fillId="0" borderId="40" xfId="42" quotePrefix="1" applyBorder="1" applyAlignment="1">
      <alignment horizontal="left" vertical="top"/>
    </xf>
    <xf numFmtId="0" fontId="1" fillId="0" borderId="40" xfId="42" quotePrefix="1" applyBorder="1" applyAlignment="1">
      <alignment horizontal="center" vertical="top" wrapText="1"/>
    </xf>
    <xf numFmtId="0" fontId="1" fillId="0" borderId="40" xfId="40" quotePrefix="1" applyBorder="1" applyAlignment="1">
      <alignment vertical="top" wrapText="1"/>
    </xf>
    <xf numFmtId="3" fontId="11" fillId="0" borderId="38" xfId="19" applyNumberFormat="1" applyFont="1" applyFill="1" applyBorder="1" applyAlignment="1">
      <alignment vertical="top" wrapText="1"/>
    </xf>
    <xf numFmtId="4" fontId="11" fillId="0" borderId="45" xfId="19" applyNumberFormat="1" applyFont="1" applyFill="1" applyBorder="1" applyAlignment="1">
      <alignment vertical="top" wrapText="1"/>
    </xf>
    <xf numFmtId="3" fontId="1" fillId="0" borderId="34" xfId="19" applyNumberFormat="1" applyBorder="1" applyAlignment="1">
      <alignment vertical="top" wrapText="1"/>
    </xf>
    <xf numFmtId="0" fontId="1" fillId="0" borderId="30" xfId="40" quotePrefix="1" applyBorder="1" applyAlignment="1">
      <alignment horizontal="center" vertical="top" wrapText="1"/>
    </xf>
    <xf numFmtId="0" fontId="1" fillId="0" borderId="0" xfId="40" quotePrefix="1" applyBorder="1" applyAlignment="1">
      <alignment horizontal="left" vertical="top" wrapText="1"/>
    </xf>
    <xf numFmtId="0" fontId="1" fillId="0" borderId="5" xfId="40" quotePrefix="1" applyBorder="1" applyAlignment="1">
      <alignment horizontal="center" vertical="top" wrapText="1"/>
    </xf>
    <xf numFmtId="0" fontId="1" fillId="0" borderId="3" xfId="40" quotePrefix="1" applyBorder="1" applyAlignment="1">
      <alignment horizontal="left" vertical="top"/>
    </xf>
    <xf numFmtId="3" fontId="11" fillId="0" borderId="5" xfId="19" applyNumberFormat="1" applyFont="1" applyFill="1" applyBorder="1" applyAlignment="1">
      <alignment vertical="top" wrapText="1"/>
    </xf>
    <xf numFmtId="4" fontId="11" fillId="0" borderId="33" xfId="19" applyNumberFormat="1" applyFont="1" applyFill="1" applyBorder="1" applyAlignment="1">
      <alignment vertical="top" wrapText="1"/>
    </xf>
    <xf numFmtId="4" fontId="11" fillId="0" borderId="9" xfId="19" applyNumberFormat="1" applyFont="1" applyFill="1" applyBorder="1" applyAlignment="1">
      <alignment vertical="top" wrapText="1"/>
    </xf>
    <xf numFmtId="0" fontId="36" fillId="0" borderId="46" xfId="0" applyFont="1" applyBorder="1" applyAlignment="1">
      <alignment horizontal="center" vertical="center"/>
    </xf>
    <xf numFmtId="3" fontId="12" fillId="0" borderId="6" xfId="15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wrapText="1"/>
    </xf>
    <xf numFmtId="3" fontId="11" fillId="0" borderId="8" xfId="19" applyNumberFormat="1" applyFont="1" applyBorder="1" applyAlignment="1">
      <alignment vertical="top" wrapText="1"/>
    </xf>
    <xf numFmtId="3" fontId="11" fillId="0" borderId="7" xfId="19" applyNumberFormat="1" applyFont="1" applyBorder="1" applyAlignment="1">
      <alignment vertical="top" wrapText="1"/>
    </xf>
    <xf numFmtId="3" fontId="13" fillId="0" borderId="47" xfId="15" applyNumberFormat="1" applyFont="1" applyFill="1" applyBorder="1" applyAlignment="1">
      <alignment horizontal="center" vertical="center" wrapText="1"/>
    </xf>
    <xf numFmtId="3" fontId="14" fillId="0" borderId="48" xfId="0" applyNumberFormat="1" applyFont="1" applyBorder="1"/>
    <xf numFmtId="3" fontId="14" fillId="0" borderId="49" xfId="0" applyNumberFormat="1" applyFont="1" applyBorder="1"/>
    <xf numFmtId="0" fontId="13" fillId="0" borderId="51" xfId="15" applyNumberFormat="1" applyFont="1" applyFill="1" applyBorder="1" applyAlignment="1">
      <alignment horizontal="center" vertical="center" wrapText="1"/>
    </xf>
    <xf numFmtId="0" fontId="0" fillId="0" borderId="52" xfId="0" applyFont="1" applyBorder="1"/>
    <xf numFmtId="3" fontId="14" fillId="0" borderId="32" xfId="0" applyNumberFormat="1" applyFont="1" applyBorder="1"/>
    <xf numFmtId="3" fontId="14" fillId="0" borderId="53" xfId="0" applyNumberFormat="1" applyFont="1" applyBorder="1"/>
    <xf numFmtId="0" fontId="14" fillId="0" borderId="52" xfId="0" applyFont="1" applyBorder="1"/>
    <xf numFmtId="3" fontId="13" fillId="0" borderId="12" xfId="15" applyNumberFormat="1" applyFont="1" applyFill="1" applyBorder="1" applyAlignment="1">
      <alignment horizontal="center" vertical="center" wrapText="1"/>
    </xf>
    <xf numFmtId="0" fontId="13" fillId="0" borderId="18" xfId="15" applyNumberFormat="1" applyFont="1" applyFill="1" applyBorder="1" applyAlignment="1">
      <alignment horizontal="center" vertical="center" wrapText="1"/>
    </xf>
    <xf numFmtId="0" fontId="1" fillId="0" borderId="40" xfId="40" applyBorder="1" applyAlignment="1">
      <alignment horizontal="left" vertical="top"/>
    </xf>
    <xf numFmtId="0" fontId="1" fillId="0" borderId="40" xfId="40" quotePrefix="1" applyBorder="1" applyAlignment="1">
      <alignment horizontal="center" vertical="top" wrapText="1"/>
    </xf>
    <xf numFmtId="0" fontId="1" fillId="0" borderId="40" xfId="40" quotePrefix="1" applyBorder="1" applyAlignment="1">
      <alignment horizontal="left" vertical="top" wrapText="1"/>
    </xf>
    <xf numFmtId="3" fontId="0" fillId="0" borderId="34" xfId="0" applyNumberFormat="1" applyBorder="1" applyAlignment="1">
      <alignment wrapText="1"/>
    </xf>
    <xf numFmtId="3" fontId="11" fillId="0" borderId="38" xfId="40" quotePrefix="1" applyNumberFormat="1" applyFont="1" applyFill="1" applyBorder="1" applyAlignment="1">
      <alignment horizontal="left" vertical="top" wrapText="1"/>
    </xf>
    <xf numFmtId="4" fontId="11" fillId="0" borderId="45" xfId="40" quotePrefix="1" applyNumberFormat="1" applyFont="1" applyFill="1" applyBorder="1" applyAlignment="1">
      <alignment horizontal="left" vertical="top" wrapText="1"/>
    </xf>
    <xf numFmtId="0" fontId="1" fillId="0" borderId="40" xfId="40" quotePrefix="1" applyBorder="1" applyAlignment="1">
      <alignment horizontal="left" vertical="top"/>
    </xf>
    <xf numFmtId="3" fontId="1" fillId="0" borderId="9" xfId="19" applyNumberFormat="1" applyBorder="1" applyAlignment="1">
      <alignment horizontal="right" vertical="top" wrapText="1"/>
    </xf>
    <xf numFmtId="3" fontId="11" fillId="0" borderId="5" xfId="19" applyNumberFormat="1" applyFont="1" applyFill="1" applyBorder="1" applyAlignment="1">
      <alignment horizontal="right" vertical="top" wrapText="1"/>
    </xf>
    <xf numFmtId="4" fontId="11" fillId="0" borderId="33" xfId="19" applyNumberFormat="1" applyFont="1" applyFill="1" applyBorder="1" applyAlignment="1">
      <alignment horizontal="right" vertical="top" wrapText="1"/>
    </xf>
    <xf numFmtId="3" fontId="0" fillId="0" borderId="34" xfId="0" applyNumberFormat="1" applyBorder="1" applyAlignment="1"/>
    <xf numFmtId="3" fontId="37" fillId="0" borderId="38" xfId="0" applyNumberFormat="1" applyFont="1" applyFill="1" applyBorder="1" applyAlignment="1">
      <alignment wrapText="1"/>
    </xf>
    <xf numFmtId="3" fontId="1" fillId="0" borderId="7" xfId="19" applyNumberFormat="1" applyFont="1" applyBorder="1" applyAlignment="1">
      <alignment vertical="top" wrapText="1"/>
    </xf>
    <xf numFmtId="0" fontId="1" fillId="0" borderId="1" xfId="42" quotePrefix="1" applyFont="1" applyBorder="1" applyAlignment="1">
      <alignment horizontal="left" vertical="top"/>
    </xf>
    <xf numFmtId="0" fontId="1" fillId="0" borderId="1" xfId="42" quotePrefix="1" applyFont="1" applyBorder="1" applyAlignment="1">
      <alignment horizontal="center" vertical="top" wrapText="1"/>
    </xf>
    <xf numFmtId="0" fontId="1" fillId="0" borderId="1" xfId="40" quotePrefix="1" applyFont="1" applyBorder="1" applyAlignment="1">
      <alignment vertical="top" wrapText="1"/>
    </xf>
    <xf numFmtId="3" fontId="1" fillId="0" borderId="8" xfId="19" applyNumberFormat="1" applyFont="1" applyBorder="1" applyAlignment="1">
      <alignment vertical="top" wrapText="1"/>
    </xf>
    <xf numFmtId="0" fontId="1" fillId="0" borderId="38" xfId="40" quotePrefix="1" applyFont="1" applyBorder="1" applyAlignment="1">
      <alignment horizontal="center" vertical="top" wrapText="1"/>
    </xf>
    <xf numFmtId="0" fontId="1" fillId="0" borderId="40" xfId="40" quotePrefix="1" applyFont="1" applyBorder="1" applyAlignment="1">
      <alignment horizontal="left" vertical="top"/>
    </xf>
    <xf numFmtId="0" fontId="1" fillId="0" borderId="40" xfId="40" quotePrefix="1" applyFont="1" applyBorder="1" applyAlignment="1">
      <alignment horizontal="center" vertical="top" wrapText="1"/>
    </xf>
    <xf numFmtId="0" fontId="1" fillId="0" borderId="40" xfId="40" quotePrefix="1" applyFont="1" applyBorder="1" applyAlignment="1">
      <alignment horizontal="left" vertical="top" wrapText="1"/>
    </xf>
    <xf numFmtId="3" fontId="0" fillId="0" borderId="34" xfId="0" applyNumberFormat="1" applyFont="1" applyBorder="1" applyAlignment="1">
      <alignment wrapText="1"/>
    </xf>
    <xf numFmtId="3" fontId="1" fillId="0" borderId="34" xfId="19" applyNumberFormat="1" applyFont="1" applyBorder="1" applyAlignment="1">
      <alignment vertical="top" wrapText="1"/>
    </xf>
    <xf numFmtId="0" fontId="1" fillId="0" borderId="30" xfId="40" quotePrefix="1" applyFont="1" applyBorder="1" applyAlignment="1">
      <alignment horizontal="center" vertical="top" wrapText="1"/>
    </xf>
    <xf numFmtId="0" fontId="1" fillId="0" borderId="0" xfId="42" quotePrefix="1" applyFont="1" applyBorder="1" applyAlignment="1">
      <alignment horizontal="left" vertical="top"/>
    </xf>
    <xf numFmtId="0" fontId="1" fillId="0" borderId="0" xfId="42" quotePrefix="1" applyFont="1" applyBorder="1" applyAlignment="1">
      <alignment horizontal="center" vertical="top" wrapText="1"/>
    </xf>
    <xf numFmtId="0" fontId="1" fillId="0" borderId="0" xfId="40" quotePrefix="1" applyFont="1" applyBorder="1" applyAlignment="1">
      <alignment vertical="top" wrapText="1"/>
    </xf>
    <xf numFmtId="0" fontId="1" fillId="0" borderId="5" xfId="40" quotePrefix="1" applyFont="1" applyBorder="1" applyAlignment="1">
      <alignment horizontal="center" vertical="top" wrapText="1"/>
    </xf>
    <xf numFmtId="0" fontId="1" fillId="0" borderId="3" xfId="40" quotePrefix="1" applyFont="1" applyBorder="1" applyAlignment="1">
      <alignment horizontal="left" vertical="top"/>
    </xf>
    <xf numFmtId="0" fontId="7" fillId="0" borderId="3" xfId="21" quotePrefix="1" applyFont="1" applyBorder="1" applyAlignment="1">
      <alignment horizontal="center" vertical="top" wrapText="1"/>
    </xf>
    <xf numFmtId="0" fontId="7" fillId="0" borderId="3" xfId="21" quotePrefix="1" applyFont="1" applyBorder="1" applyAlignment="1">
      <alignment horizontal="left" vertical="top" wrapText="1"/>
    </xf>
    <xf numFmtId="3" fontId="1" fillId="0" borderId="9" xfId="19" applyNumberFormat="1" applyFont="1" applyBorder="1" applyAlignment="1">
      <alignment vertical="top" wrapText="1"/>
    </xf>
    <xf numFmtId="4" fontId="37" fillId="0" borderId="45" xfId="0" applyNumberFormat="1" applyFont="1" applyFill="1" applyBorder="1" applyAlignment="1">
      <alignment wrapText="1"/>
    </xf>
    <xf numFmtId="0" fontId="7" fillId="0" borderId="40" xfId="21" quotePrefix="1" applyBorder="1" applyAlignment="1">
      <alignment horizontal="center" vertical="top" wrapText="1"/>
    </xf>
    <xf numFmtId="0" fontId="7" fillId="0" borderId="40" xfId="21" quotePrefix="1" applyBorder="1" applyAlignment="1">
      <alignment horizontal="left" vertical="top" wrapText="1"/>
    </xf>
    <xf numFmtId="0" fontId="1" fillId="0" borderId="56" xfId="40" quotePrefix="1" applyBorder="1" applyAlignment="1">
      <alignment horizontal="left" vertical="top"/>
    </xf>
    <xf numFmtId="0" fontId="7" fillId="0" borderId="56" xfId="21" quotePrefix="1" applyBorder="1" applyAlignment="1">
      <alignment horizontal="center" vertical="top" wrapText="1"/>
    </xf>
    <xf numFmtId="0" fontId="7" fillId="0" borderId="56" xfId="21" quotePrefix="1" applyBorder="1" applyAlignment="1">
      <alignment horizontal="left" vertical="top" wrapText="1"/>
    </xf>
    <xf numFmtId="3" fontId="1" fillId="0" borderId="39" xfId="19" applyNumberFormat="1" applyBorder="1" applyAlignment="1">
      <alignment vertical="top" wrapText="1"/>
    </xf>
    <xf numFmtId="3" fontId="11" fillId="0" borderId="50" xfId="19" applyNumberFormat="1" applyFont="1" applyFill="1" applyBorder="1" applyAlignment="1">
      <alignment vertical="top" wrapText="1"/>
    </xf>
    <xf numFmtId="4" fontId="11" fillId="0" borderId="55" xfId="19" applyNumberFormat="1" applyFont="1" applyFill="1" applyBorder="1" applyAlignment="1">
      <alignment vertical="top" wrapText="1"/>
    </xf>
    <xf numFmtId="0" fontId="0" fillId="0" borderId="40" xfId="0" applyBorder="1" applyAlignment="1">
      <alignment horizontal="center" wrapText="1"/>
    </xf>
    <xf numFmtId="0" fontId="0" fillId="0" borderId="4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40" quotePrefix="1" applyBorder="1" applyAlignment="1">
      <alignment horizontal="center" vertical="top" wrapText="1"/>
    </xf>
    <xf numFmtId="3" fontId="1" fillId="0" borderId="34" xfId="40" quotePrefix="1" applyNumberFormat="1" applyBorder="1" applyAlignment="1">
      <alignment horizontal="left" vertical="top" wrapText="1"/>
    </xf>
    <xf numFmtId="0" fontId="1" fillId="0" borderId="0" xfId="42" quotePrefix="1" applyFill="1" applyBorder="1" applyAlignment="1">
      <alignment horizontal="left" vertical="top"/>
    </xf>
    <xf numFmtId="0" fontId="1" fillId="0" borderId="0" xfId="42" quotePrefix="1" applyFill="1" applyBorder="1" applyAlignment="1">
      <alignment horizontal="center" vertical="top" wrapText="1"/>
    </xf>
    <xf numFmtId="0" fontId="1" fillId="0" borderId="0" xfId="40" applyFill="1" applyBorder="1" applyAlignment="1">
      <alignment vertical="top" wrapText="1"/>
    </xf>
    <xf numFmtId="0" fontId="1" fillId="0" borderId="3" xfId="40" quotePrefix="1" applyFill="1" applyBorder="1" applyAlignment="1">
      <alignment horizontal="left" vertical="top"/>
    </xf>
    <xf numFmtId="0" fontId="7" fillId="0" borderId="3" xfId="21" quotePrefix="1" applyFill="1" applyBorder="1" applyAlignment="1">
      <alignment horizontal="center" vertical="top" wrapText="1"/>
    </xf>
    <xf numFmtId="0" fontId="7" fillId="0" borderId="3" xfId="21" quotePrefix="1" applyFill="1" applyBorder="1" applyAlignment="1">
      <alignment horizontal="left" vertical="top" wrapText="1"/>
    </xf>
    <xf numFmtId="3" fontId="1" fillId="0" borderId="9" xfId="19" applyNumberFormat="1" applyFill="1" applyBorder="1" applyAlignment="1">
      <alignment vertical="top" wrapText="1"/>
    </xf>
    <xf numFmtId="0" fontId="1" fillId="0" borderId="0" xfId="40" quotePrefix="1" applyFill="1" applyBorder="1" applyAlignment="1">
      <alignment vertical="top" wrapText="1"/>
    </xf>
    <xf numFmtId="0" fontId="11" fillId="0" borderId="0" xfId="42" quotePrefix="1" applyFont="1" applyBorder="1" applyAlignment="1">
      <alignment horizontal="left" vertical="top"/>
    </xf>
    <xf numFmtId="0" fontId="11" fillId="0" borderId="0" xfId="42" quotePrefix="1" applyFont="1" applyBorder="1" applyAlignment="1">
      <alignment horizontal="center" vertical="top" wrapText="1"/>
    </xf>
    <xf numFmtId="0" fontId="11" fillId="0" borderId="0" xfId="40" quotePrefix="1" applyFont="1" applyBorder="1" applyAlignment="1">
      <alignment vertical="top" wrapText="1"/>
    </xf>
    <xf numFmtId="0" fontId="11" fillId="0" borderId="0" xfId="40" applyFont="1" applyBorder="1" applyAlignment="1">
      <alignment vertical="top" wrapText="1"/>
    </xf>
    <xf numFmtId="3" fontId="5" fillId="0" borderId="9" xfId="19" applyNumberFormat="1" applyFont="1" applyBorder="1" applyAlignment="1">
      <alignment vertical="center" wrapText="1"/>
    </xf>
    <xf numFmtId="3" fontId="40" fillId="0" borderId="5" xfId="19" applyNumberFormat="1" applyFont="1" applyFill="1" applyBorder="1" applyAlignment="1">
      <alignment vertical="center" wrapText="1"/>
    </xf>
    <xf numFmtId="4" fontId="40" fillId="0" borderId="33" xfId="19" applyNumberFormat="1" applyFont="1" applyFill="1" applyBorder="1" applyAlignment="1">
      <alignment vertical="center" wrapText="1"/>
    </xf>
    <xf numFmtId="4" fontId="40" fillId="0" borderId="9" xfId="19" applyNumberFormat="1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1" fillId="0" borderId="23" xfId="40" quotePrefix="1" applyBorder="1" applyAlignment="1">
      <alignment horizontal="center" vertical="top" wrapText="1"/>
    </xf>
    <xf numFmtId="49" fontId="4" fillId="0" borderId="6" xfId="18" quotePrefix="1" applyNumberFormat="1" applyBorder="1" applyAlignment="1">
      <alignment horizontal="center" vertical="top" wrapText="1"/>
    </xf>
    <xf numFmtId="0" fontId="1" fillId="0" borderId="12" xfId="40" quotePrefix="1" applyBorder="1" applyAlignment="1">
      <alignment horizontal="center" vertical="center" wrapText="1"/>
    </xf>
    <xf numFmtId="0" fontId="4" fillId="0" borderId="10" xfId="18" quotePrefix="1" applyBorder="1" applyAlignment="1">
      <alignment horizontal="left" vertical="center"/>
    </xf>
    <xf numFmtId="0" fontId="1" fillId="0" borderId="10" xfId="40" quotePrefix="1" applyBorder="1" applyAlignment="1">
      <alignment horizontal="center" vertical="center" wrapText="1"/>
    </xf>
    <xf numFmtId="0" fontId="1" fillId="0" borderId="4" xfId="40" quotePrefix="1" applyBorder="1" applyAlignment="1">
      <alignment horizontal="left" vertical="center" wrapText="1"/>
    </xf>
    <xf numFmtId="3" fontId="41" fillId="0" borderId="6" xfId="21" applyNumberFormat="1" applyFont="1" applyBorder="1" applyAlignment="1">
      <alignment horizontal="right" vertical="center" wrapText="1"/>
    </xf>
    <xf numFmtId="3" fontId="42" fillId="0" borderId="12" xfId="21" applyNumberFormat="1" applyFont="1" applyFill="1" applyBorder="1" applyAlignment="1">
      <alignment horizontal="right" vertical="center" wrapText="1"/>
    </xf>
    <xf numFmtId="4" fontId="42" fillId="0" borderId="18" xfId="21" applyNumberFormat="1" applyFont="1" applyFill="1" applyBorder="1" applyAlignment="1">
      <alignment horizontal="right" vertical="center" wrapText="1"/>
    </xf>
    <xf numFmtId="3" fontId="5" fillId="0" borderId="6" xfId="19" applyNumberFormat="1" applyFont="1" applyBorder="1" applyAlignment="1">
      <alignment vertical="center" wrapText="1"/>
    </xf>
    <xf numFmtId="3" fontId="14" fillId="0" borderId="27" xfId="0" applyNumberFormat="1" applyFont="1" applyBorder="1"/>
    <xf numFmtId="0" fontId="17" fillId="0" borderId="26" xfId="0" applyFont="1" applyBorder="1" applyAlignment="1">
      <alignment horizontal="left"/>
    </xf>
    <xf numFmtId="0" fontId="17" fillId="0" borderId="58" xfId="44" applyFont="1" applyBorder="1" applyAlignment="1">
      <alignment horizontal="center"/>
    </xf>
    <xf numFmtId="0" fontId="17" fillId="0" borderId="58" xfId="44" applyFont="1" applyBorder="1" applyAlignment="1">
      <alignment horizontal="left"/>
    </xf>
    <xf numFmtId="3" fontId="14" fillId="0" borderId="59" xfId="0" applyNumberFormat="1" applyFont="1" applyBorder="1"/>
    <xf numFmtId="3" fontId="14" fillId="0" borderId="26" xfId="0" applyNumberFormat="1" applyFont="1" applyBorder="1"/>
    <xf numFmtId="3" fontId="14" fillId="0" borderId="60" xfId="0" applyNumberFormat="1" applyFont="1" applyBorder="1"/>
    <xf numFmtId="0" fontId="17" fillId="0" borderId="49" xfId="0" applyFont="1" applyBorder="1" applyAlignment="1">
      <alignment horizontal="left"/>
    </xf>
    <xf numFmtId="0" fontId="17" fillId="0" borderId="42" xfId="44" applyFont="1" applyBorder="1" applyAlignment="1">
      <alignment horizontal="center"/>
    </xf>
    <xf numFmtId="0" fontId="17" fillId="0" borderId="42" xfId="44" applyFont="1" applyBorder="1" applyAlignment="1">
      <alignment horizontal="left"/>
    </xf>
    <xf numFmtId="3" fontId="14" fillId="0" borderId="61" xfId="0" applyNumberFormat="1" applyFont="1" applyBorder="1"/>
    <xf numFmtId="3" fontId="14" fillId="0" borderId="54" xfId="0" applyNumberFormat="1" applyFont="1" applyBorder="1"/>
    <xf numFmtId="3" fontId="16" fillId="0" borderId="52" xfId="44" applyNumberFormat="1" applyFont="1" applyBorder="1" applyAlignment="1"/>
    <xf numFmtId="3" fontId="16" fillId="0" borderId="12" xfId="44" applyNumberFormat="1" applyFont="1" applyBorder="1" applyAlignment="1"/>
    <xf numFmtId="3" fontId="16" fillId="0" borderId="18" xfId="44" applyNumberFormat="1" applyFont="1" applyBorder="1" applyAlignment="1"/>
    <xf numFmtId="3" fontId="44" fillId="0" borderId="27" xfId="0" applyNumberFormat="1" applyFont="1" applyBorder="1"/>
    <xf numFmtId="3" fontId="16" fillId="0" borderId="6" xfId="44" applyNumberFormat="1" applyFont="1" applyBorder="1" applyAlignment="1"/>
    <xf numFmtId="3" fontId="14" fillId="0" borderId="43" xfId="0" applyNumberFormat="1" applyFont="1" applyBorder="1"/>
    <xf numFmtId="3" fontId="1" fillId="0" borderId="34" xfId="19" applyNumberFormat="1" applyFill="1" applyBorder="1" applyAlignment="1">
      <alignment vertical="top" wrapText="1"/>
    </xf>
    <xf numFmtId="0" fontId="34" fillId="0" borderId="0" xfId="44" applyFont="1" applyBorder="1" applyAlignment="1">
      <alignment horizontal="center"/>
    </xf>
    <xf numFmtId="0" fontId="34" fillId="0" borderId="0" xfId="44" applyFont="1" applyBorder="1" applyAlignment="1">
      <alignment horizontal="center"/>
    </xf>
    <xf numFmtId="3" fontId="45" fillId="0" borderId="41" xfId="0" applyNumberFormat="1" applyFont="1" applyBorder="1"/>
    <xf numFmtId="3" fontId="38" fillId="0" borderId="49" xfId="0" applyNumberFormat="1" applyFont="1" applyBorder="1"/>
    <xf numFmtId="3" fontId="45" fillId="0" borderId="54" xfId="0" applyNumberFormat="1" applyFont="1" applyBorder="1"/>
    <xf numFmtId="3" fontId="45" fillId="0" borderId="44" xfId="0" applyNumberFormat="1" applyFont="1" applyBorder="1"/>
    <xf numFmtId="3" fontId="17" fillId="0" borderId="12" xfId="44" applyNumberFormat="1" applyFont="1" applyBorder="1" applyAlignment="1"/>
    <xf numFmtId="3" fontId="17" fillId="0" borderId="6" xfId="44" applyNumberFormat="1" applyFont="1" applyBorder="1" applyAlignment="1"/>
    <xf numFmtId="3" fontId="14" fillId="0" borderId="39" xfId="0" applyNumberFormat="1" applyFont="1" applyBorder="1"/>
    <xf numFmtId="3" fontId="12" fillId="0" borderId="9" xfId="19" applyNumberFormat="1" applyFont="1" applyBorder="1" applyAlignment="1">
      <alignment horizontal="center" vertical="center" wrapText="1"/>
    </xf>
    <xf numFmtId="3" fontId="45" fillId="0" borderId="39" xfId="0" applyNumberFormat="1" applyFont="1" applyBorder="1"/>
    <xf numFmtId="3" fontId="38" fillId="0" borderId="39" xfId="0" applyNumberFormat="1" applyFont="1" applyBorder="1"/>
    <xf numFmtId="3" fontId="17" fillId="0" borderId="9" xfId="44" applyNumberFormat="1" applyFont="1" applyBorder="1" applyAlignment="1"/>
    <xf numFmtId="3" fontId="44" fillId="0" borderId="26" xfId="0" applyNumberFormat="1" applyFont="1" applyBorder="1"/>
    <xf numFmtId="3" fontId="44" fillId="0" borderId="49" xfId="0" applyNumberFormat="1" applyFont="1" applyBorder="1"/>
    <xf numFmtId="3" fontId="38" fillId="0" borderId="6" xfId="0" applyNumberFormat="1" applyFont="1" applyBorder="1"/>
    <xf numFmtId="0" fontId="43" fillId="0" borderId="5" xfId="0" applyFont="1" applyBorder="1" applyAlignment="1">
      <alignment horizontal="center" vertical="center" wrapText="1"/>
    </xf>
    <xf numFmtId="0" fontId="0" fillId="0" borderId="34" xfId="0" applyFont="1" applyBorder="1"/>
    <xf numFmtId="0" fontId="43" fillId="0" borderId="9" xfId="0" applyFont="1" applyBorder="1" applyAlignment="1">
      <alignment horizontal="center" vertical="center"/>
    </xf>
    <xf numFmtId="0" fontId="1" fillId="0" borderId="50" xfId="40" quotePrefix="1" applyBorder="1" applyAlignment="1">
      <alignment horizontal="center" vertical="top" wrapText="1"/>
    </xf>
    <xf numFmtId="3" fontId="5" fillId="0" borderId="12" xfId="19" applyNumberFormat="1" applyFont="1" applyBorder="1" applyAlignment="1">
      <alignment vertical="center" wrapText="1"/>
    </xf>
    <xf numFmtId="3" fontId="1" fillId="0" borderId="38" xfId="19" applyNumberFormat="1" applyBorder="1" applyAlignment="1">
      <alignment vertical="top" wrapText="1"/>
    </xf>
    <xf numFmtId="3" fontId="1" fillId="0" borderId="5" xfId="19" applyNumberFormat="1" applyBorder="1" applyAlignment="1">
      <alignment vertical="top" wrapText="1"/>
    </xf>
    <xf numFmtId="3" fontId="1" fillId="0" borderId="5" xfId="19" applyNumberFormat="1" applyFill="1" applyBorder="1" applyAlignment="1">
      <alignment vertical="top" wrapText="1"/>
    </xf>
    <xf numFmtId="3" fontId="1" fillId="0" borderId="38" xfId="19" applyNumberFormat="1" applyFill="1" applyBorder="1" applyAlignment="1">
      <alignment vertical="top" wrapText="1"/>
    </xf>
    <xf numFmtId="3" fontId="1" fillId="0" borderId="50" xfId="19" applyNumberFormat="1" applyBorder="1" applyAlignment="1">
      <alignment vertical="top" wrapText="1"/>
    </xf>
    <xf numFmtId="3" fontId="12" fillId="0" borderId="5" xfId="19" applyNumberFormat="1" applyFont="1" applyBorder="1" applyAlignment="1">
      <alignment horizontal="center" vertical="center" wrapText="1"/>
    </xf>
    <xf numFmtId="3" fontId="5" fillId="0" borderId="5" xfId="19" applyNumberFormat="1" applyFont="1" applyBorder="1" applyAlignment="1">
      <alignment vertical="center" wrapText="1"/>
    </xf>
    <xf numFmtId="3" fontId="1" fillId="0" borderId="38" xfId="19" applyNumberFormat="1" applyFont="1" applyBorder="1" applyAlignment="1">
      <alignment vertical="top" wrapText="1"/>
    </xf>
    <xf numFmtId="3" fontId="1" fillId="0" borderId="30" xfId="19" applyNumberFormat="1" applyFont="1" applyBorder="1" applyAlignment="1">
      <alignment vertical="top" wrapText="1"/>
    </xf>
    <xf numFmtId="3" fontId="1" fillId="0" borderId="23" xfId="19" applyNumberFormat="1" applyFont="1" applyBorder="1" applyAlignment="1">
      <alignment vertical="top" wrapText="1"/>
    </xf>
    <xf numFmtId="3" fontId="1" fillId="0" borderId="5" xfId="19" applyNumberFormat="1" applyFont="1" applyBorder="1" applyAlignment="1">
      <alignment vertical="top" wrapText="1"/>
    </xf>
    <xf numFmtId="0" fontId="46" fillId="0" borderId="0" xfId="49" applyFont="1"/>
    <xf numFmtId="0" fontId="18" fillId="0" borderId="0" xfId="49"/>
    <xf numFmtId="3" fontId="18" fillId="0" borderId="0" xfId="49" applyNumberFormat="1"/>
    <xf numFmtId="0" fontId="47" fillId="0" borderId="0" xfId="49" applyFont="1"/>
    <xf numFmtId="0" fontId="48" fillId="0" borderId="0" xfId="49" applyFont="1"/>
    <xf numFmtId="0" fontId="48" fillId="0" borderId="0" xfId="0" applyFont="1"/>
    <xf numFmtId="0" fontId="17" fillId="0" borderId="0" xfId="44" applyFont="1" applyBorder="1" applyAlignment="1">
      <alignment horizontal="left"/>
    </xf>
    <xf numFmtId="0" fontId="0" fillId="0" borderId="0" xfId="49" applyFont="1"/>
    <xf numFmtId="3" fontId="0" fillId="0" borderId="0" xfId="0" applyNumberFormat="1" applyFont="1"/>
    <xf numFmtId="49" fontId="39" fillId="0" borderId="6" xfId="18" applyNumberFormat="1" applyFont="1" applyBorder="1" applyAlignment="1">
      <alignment horizontal="center" vertical="top" wrapText="1"/>
    </xf>
    <xf numFmtId="0" fontId="46" fillId="0" borderId="0" xfId="49" applyFont="1" applyAlignment="1">
      <alignment wrapText="1"/>
    </xf>
    <xf numFmtId="0" fontId="14" fillId="0" borderId="0" xfId="0" applyFont="1" applyAlignment="1">
      <alignment horizontal="left"/>
    </xf>
    <xf numFmtId="0" fontId="0" fillId="0" borderId="0" xfId="0" applyFont="1" applyAlignment="1"/>
    <xf numFmtId="14" fontId="0" fillId="0" borderId="0" xfId="0" applyNumberFormat="1" applyFont="1" applyAlignment="1">
      <alignment horizontal="left"/>
    </xf>
    <xf numFmtId="0" fontId="7" fillId="0" borderId="0" xfId="21" quotePrefix="1" applyBorder="1" applyAlignment="1">
      <alignment horizontal="center" vertical="top" wrapText="1"/>
    </xf>
    <xf numFmtId="0" fontId="7" fillId="0" borderId="0" xfId="21" quotePrefix="1" applyBorder="1" applyAlignment="1">
      <alignment horizontal="left" vertical="top" wrapText="1"/>
    </xf>
    <xf numFmtId="3" fontId="1" fillId="0" borderId="0" xfId="19" applyNumberFormat="1" applyBorder="1" applyAlignment="1">
      <alignment vertical="top" wrapText="1"/>
    </xf>
    <xf numFmtId="3" fontId="0" fillId="0" borderId="0" xfId="0" applyNumberFormat="1" applyAlignment="1">
      <alignment wrapText="1"/>
    </xf>
    <xf numFmtId="0" fontId="0" fillId="0" borderId="6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3" fillId="0" borderId="0" xfId="44" applyFont="1" applyBorder="1" applyAlignment="1">
      <alignment horizontal="center"/>
    </xf>
    <xf numFmtId="0" fontId="34" fillId="0" borderId="0" xfId="44" applyFont="1" applyBorder="1" applyAlignment="1">
      <alignment horizontal="center"/>
    </xf>
    <xf numFmtId="49" fontId="39" fillId="0" borderId="26" xfId="18" applyNumberFormat="1" applyFont="1" applyFill="1" applyBorder="1" applyAlignment="1">
      <alignment horizontal="center" vertical="top" wrapText="1"/>
    </xf>
    <xf numFmtId="49" fontId="39" fillId="0" borderId="22" xfId="18" applyNumberFormat="1" applyFont="1" applyFill="1" applyBorder="1" applyAlignment="1">
      <alignment horizontal="center" vertical="top" wrapText="1"/>
    </xf>
    <xf numFmtId="49" fontId="39" fillId="0" borderId="38" xfId="18" applyNumberFormat="1" applyFont="1" applyFill="1" applyBorder="1" applyAlignment="1">
      <alignment horizontal="center" vertical="top" wrapText="1"/>
    </xf>
    <xf numFmtId="49" fontId="39" fillId="0" borderId="28" xfId="18" applyNumberFormat="1" applyFont="1" applyFill="1" applyBorder="1" applyAlignment="1">
      <alignment horizontal="center" vertical="top" wrapText="1"/>
    </xf>
    <xf numFmtId="49" fontId="39" fillId="0" borderId="12" xfId="18" applyNumberFormat="1" applyFont="1" applyBorder="1" applyAlignment="1">
      <alignment horizontal="center" vertical="top" wrapText="1"/>
    </xf>
    <xf numFmtId="49" fontId="39" fillId="0" borderId="10" xfId="18" applyNumberFormat="1" applyFont="1" applyBorder="1" applyAlignment="1">
      <alignment horizontal="center" vertical="top" wrapText="1"/>
    </xf>
    <xf numFmtId="49" fontId="39" fillId="0" borderId="4" xfId="18" applyNumberFormat="1" applyFont="1" applyBorder="1" applyAlignment="1">
      <alignment horizontal="center" vertical="top" wrapText="1"/>
    </xf>
    <xf numFmtId="0" fontId="0" fillId="0" borderId="6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5" xfId="0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63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6" fillId="0" borderId="0" xfId="49" applyFont="1" applyAlignment="1">
      <alignment horizontal="left" wrapText="1"/>
    </xf>
    <xf numFmtId="49" fontId="24" fillId="3" borderId="15" xfId="45" applyNumberFormat="1" applyFont="1" applyFill="1" applyBorder="1" applyAlignment="1">
      <alignment wrapText="1"/>
    </xf>
    <xf numFmtId="0" fontId="14" fillId="3" borderId="17" xfId="46" applyFont="1" applyFill="1" applyBorder="1" applyAlignment="1">
      <alignment wrapText="1"/>
    </xf>
    <xf numFmtId="0" fontId="28" fillId="0" borderId="15" xfId="45" applyFont="1" applyBorder="1" applyAlignment="1">
      <alignment horizontal="left" wrapText="1"/>
    </xf>
    <xf numFmtId="0" fontId="14" fillId="0" borderId="17" xfId="46" applyBorder="1" applyAlignment="1">
      <alignment horizontal="left" wrapText="1"/>
    </xf>
    <xf numFmtId="0" fontId="24" fillId="0" borderId="15" xfId="45" applyFont="1" applyFill="1" applyBorder="1" applyAlignment="1">
      <alignment horizontal="left" wrapText="1"/>
    </xf>
    <xf numFmtId="0" fontId="14" fillId="0" borderId="17" xfId="46" applyFont="1" applyBorder="1" applyAlignment="1">
      <alignment horizontal="left" wrapText="1"/>
    </xf>
    <xf numFmtId="0" fontId="20" fillId="0" borderId="0" xfId="45" applyFont="1" applyAlignment="1">
      <alignment vertical="top" wrapText="1"/>
    </xf>
    <xf numFmtId="0" fontId="22" fillId="0" borderId="0" xfId="45" applyFont="1" applyAlignment="1">
      <alignment vertical="top" wrapText="1"/>
    </xf>
    <xf numFmtId="0" fontId="24" fillId="0" borderId="14" xfId="45" applyFont="1" applyBorder="1" applyAlignment="1">
      <alignment horizontal="center" wrapText="1"/>
    </xf>
    <xf numFmtId="0" fontId="25" fillId="0" borderId="14" xfId="45" applyFont="1" applyBorder="1" applyAlignment="1">
      <alignment wrapText="1"/>
    </xf>
    <xf numFmtId="41" fontId="16" fillId="0" borderId="15" xfId="45" applyNumberFormat="1" applyFont="1" applyBorder="1" applyAlignment="1">
      <alignment horizontal="center"/>
    </xf>
    <xf numFmtId="41" fontId="16" fillId="0" borderId="16" xfId="45" applyNumberFormat="1" applyFont="1" applyBorder="1" applyAlignment="1">
      <alignment horizontal="center"/>
    </xf>
    <xf numFmtId="41" fontId="16" fillId="0" borderId="17" xfId="45" applyNumberFormat="1" applyFont="1" applyBorder="1" applyAlignment="1">
      <alignment horizontal="center"/>
    </xf>
  </cellXfs>
  <cellStyles count="50">
    <cellStyle name="Hypertextový odkaz" xfId="47" builtinId="8"/>
    <cellStyle name="normální" xfId="0" builtinId="0"/>
    <cellStyle name="normální 2" xfId="48"/>
    <cellStyle name="normální 3" xfId="46"/>
    <cellStyle name="normální 4" xfId="49"/>
    <cellStyle name="normální_List1" xfId="44"/>
    <cellStyle name="normální_tab_komplet" xfId="45"/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22" xfId="16"/>
    <cellStyle name="S23" xfId="17"/>
    <cellStyle name="S24" xfId="18"/>
    <cellStyle name="S25" xfId="19"/>
    <cellStyle name="S26" xfId="20"/>
    <cellStyle name="S27" xfId="21"/>
    <cellStyle name="S28" xfId="22"/>
    <cellStyle name="S29" xfId="23"/>
    <cellStyle name="S3" xfId="24"/>
    <cellStyle name="S30" xfId="25"/>
    <cellStyle name="S31" xfId="26"/>
    <cellStyle name="S32" xfId="27"/>
    <cellStyle name="S33" xfId="28"/>
    <cellStyle name="S34" xfId="29"/>
    <cellStyle name="S35" xfId="30"/>
    <cellStyle name="S36" xfId="31"/>
    <cellStyle name="S37" xfId="32"/>
    <cellStyle name="S38" xfId="33"/>
    <cellStyle name="S39" xfId="34"/>
    <cellStyle name="S4" xfId="35"/>
    <cellStyle name="S40" xfId="36"/>
    <cellStyle name="S41" xfId="37"/>
    <cellStyle name="S42" xfId="38"/>
    <cellStyle name="S5" xfId="39"/>
    <cellStyle name="S6" xfId="40"/>
    <cellStyle name="S7" xfId="41"/>
    <cellStyle name="S8" xfId="42"/>
    <cellStyle name="S9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akonyprolidi.cz/cs/2000-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0"/>
  <sheetViews>
    <sheetView zoomScaleNormal="100" workbookViewId="0">
      <selection activeCell="J10" sqref="J10"/>
    </sheetView>
  </sheetViews>
  <sheetFormatPr defaultRowHeight="15"/>
  <cols>
    <col min="1" max="1" width="0.7109375" style="67" customWidth="1"/>
    <col min="2" max="2" width="6" style="33" customWidth="1"/>
    <col min="3" max="3" width="5.28515625" style="67" customWidth="1"/>
    <col min="4" max="4" width="6" style="67" customWidth="1"/>
    <col min="5" max="5" width="43" style="67" customWidth="1"/>
    <col min="6" max="10" width="12.7109375" style="67" customWidth="1"/>
    <col min="11" max="11" width="13.140625" style="67" customWidth="1"/>
    <col min="12" max="12" width="35" style="67" customWidth="1"/>
    <col min="13" max="13" width="10.28515625" style="67" customWidth="1"/>
    <col min="14" max="16384" width="9.140625" style="67"/>
  </cols>
  <sheetData>
    <row r="2" spans="2:13" ht="20.25">
      <c r="B2" s="66"/>
      <c r="C2" s="301" t="s">
        <v>365</v>
      </c>
      <c r="D2" s="301"/>
      <c r="E2" s="301"/>
    </row>
    <row r="3" spans="2:13" ht="18.75" thickBot="1">
      <c r="B3" s="66"/>
      <c r="C3" s="302" t="s">
        <v>329</v>
      </c>
      <c r="D3" s="302"/>
      <c r="E3" s="302"/>
    </row>
    <row r="4" spans="2:13" ht="18">
      <c r="B4" s="66"/>
      <c r="C4" s="249"/>
      <c r="D4" s="249"/>
      <c r="E4" s="249"/>
      <c r="F4" s="121">
        <v>2017</v>
      </c>
      <c r="G4" s="303" t="s">
        <v>332</v>
      </c>
      <c r="H4" s="304"/>
      <c r="I4" s="76" t="s">
        <v>333</v>
      </c>
      <c r="J4" s="76" t="s">
        <v>334</v>
      </c>
      <c r="K4" s="77" t="s">
        <v>334</v>
      </c>
      <c r="L4" s="266"/>
    </row>
    <row r="5" spans="2:13" ht="24.75" thickBot="1">
      <c r="B5" s="66"/>
      <c r="C5" s="249"/>
      <c r="D5" s="249"/>
      <c r="E5" s="249"/>
      <c r="F5" s="122" t="s">
        <v>253</v>
      </c>
      <c r="G5" s="145" t="s">
        <v>252</v>
      </c>
      <c r="H5" s="148" t="s">
        <v>335</v>
      </c>
      <c r="I5" s="123" t="s">
        <v>336</v>
      </c>
      <c r="J5" s="258" t="s">
        <v>337</v>
      </c>
      <c r="K5" s="265" t="s">
        <v>272</v>
      </c>
      <c r="L5" s="267" t="s">
        <v>366</v>
      </c>
    </row>
    <row r="6" spans="2:13" s="69" customFormat="1" ht="15.75" thickBot="1">
      <c r="B6" s="34" t="s">
        <v>255</v>
      </c>
      <c r="C6" s="68"/>
      <c r="D6" s="68"/>
      <c r="E6" s="68"/>
      <c r="F6" s="112"/>
      <c r="G6" s="117"/>
      <c r="H6" s="149"/>
      <c r="I6" s="117"/>
      <c r="M6" s="67"/>
    </row>
    <row r="7" spans="2:13" s="69" customFormat="1">
      <c r="B7" s="111" t="s">
        <v>256</v>
      </c>
      <c r="C7" s="70"/>
      <c r="D7" s="70"/>
      <c r="E7" s="35" t="s">
        <v>265</v>
      </c>
      <c r="F7" s="115">
        <v>6749000</v>
      </c>
      <c r="G7" s="115">
        <v>6959000</v>
      </c>
      <c r="H7" s="150">
        <v>5961831.6500000004</v>
      </c>
      <c r="I7" s="116">
        <v>7067693</v>
      </c>
      <c r="J7" s="230">
        <v>7096000</v>
      </c>
      <c r="K7" s="230">
        <v>6242400.0000000009</v>
      </c>
      <c r="L7" s="230" t="s">
        <v>370</v>
      </c>
      <c r="M7" s="67"/>
    </row>
    <row r="8" spans="2:13" s="69" customFormat="1">
      <c r="B8" s="71" t="s">
        <v>257</v>
      </c>
      <c r="C8" s="72"/>
      <c r="D8" s="72"/>
      <c r="E8" s="36" t="s">
        <v>266</v>
      </c>
      <c r="F8" s="113">
        <v>822600</v>
      </c>
      <c r="G8" s="146">
        <v>866976</v>
      </c>
      <c r="H8" s="151">
        <v>689253.1399999999</v>
      </c>
      <c r="I8" s="114">
        <v>826739</v>
      </c>
      <c r="J8" s="109">
        <v>662600</v>
      </c>
      <c r="K8" s="109">
        <v>624240</v>
      </c>
      <c r="L8" s="109"/>
      <c r="M8" s="67"/>
    </row>
    <row r="9" spans="2:13">
      <c r="B9" s="71" t="s">
        <v>258</v>
      </c>
      <c r="C9" s="72"/>
      <c r="D9" s="72"/>
      <c r="E9" s="36" t="s">
        <v>267</v>
      </c>
      <c r="F9" s="113">
        <v>1600000</v>
      </c>
      <c r="G9" s="146">
        <v>1600000</v>
      </c>
      <c r="H9" s="151">
        <v>175654</v>
      </c>
      <c r="I9" s="114">
        <v>175654</v>
      </c>
      <c r="J9" s="110">
        <v>1600000</v>
      </c>
      <c r="K9" s="109">
        <v>0</v>
      </c>
      <c r="L9" s="109" t="s">
        <v>371</v>
      </c>
    </row>
    <row r="10" spans="2:13" s="69" customFormat="1">
      <c r="B10" s="71" t="s">
        <v>259</v>
      </c>
      <c r="C10" s="72"/>
      <c r="D10" s="72"/>
      <c r="E10" s="36" t="s">
        <v>268</v>
      </c>
      <c r="F10" s="113">
        <v>4233400</v>
      </c>
      <c r="G10" s="146">
        <v>4263400</v>
      </c>
      <c r="H10" s="151">
        <v>142133.70000000001</v>
      </c>
      <c r="I10" s="114">
        <v>164560</v>
      </c>
      <c r="J10" s="109">
        <v>4544400</v>
      </c>
      <c r="K10" s="109">
        <v>750000</v>
      </c>
      <c r="L10" s="109" t="s">
        <v>374</v>
      </c>
      <c r="M10" s="67"/>
    </row>
    <row r="11" spans="2:13" ht="15.75" thickBot="1">
      <c r="B11" s="118" t="s">
        <v>260</v>
      </c>
      <c r="C11" s="119"/>
      <c r="D11" s="119"/>
      <c r="E11" s="119"/>
      <c r="F11" s="251">
        <f t="shared" ref="F11:K11" si="0">SUM(F7:F10)</f>
        <v>13405000</v>
      </c>
      <c r="G11" s="252">
        <f t="shared" si="0"/>
        <v>13689376</v>
      </c>
      <c r="H11" s="253">
        <f t="shared" si="0"/>
        <v>6968872.4900000002</v>
      </c>
      <c r="I11" s="254">
        <f t="shared" si="0"/>
        <v>8234646</v>
      </c>
      <c r="J11" s="259">
        <f t="shared" si="0"/>
        <v>13903000</v>
      </c>
      <c r="K11" s="260">
        <f t="shared" si="0"/>
        <v>7616640.0000000009</v>
      </c>
      <c r="L11" s="260"/>
    </row>
    <row r="12" spans="2:13" s="74" customFormat="1" ht="15.75" thickBot="1">
      <c r="B12" s="34"/>
      <c r="C12" s="68"/>
      <c r="D12" s="68"/>
      <c r="E12" s="37" t="s">
        <v>368</v>
      </c>
      <c r="F12" s="255">
        <f t="shared" ref="F12:K12" si="1">F11-F16</f>
        <v>-1508714</v>
      </c>
      <c r="G12" s="255">
        <f t="shared" si="1"/>
        <v>-1823823</v>
      </c>
      <c r="H12" s="75">
        <f t="shared" si="1"/>
        <v>1068133.5999999996</v>
      </c>
      <c r="I12" s="75">
        <f t="shared" si="1"/>
        <v>137261.85199999902</v>
      </c>
      <c r="J12" s="256">
        <f t="shared" si="1"/>
        <v>-2956748.125</v>
      </c>
      <c r="K12" s="261">
        <f t="shared" si="1"/>
        <v>-574611.99999999907</v>
      </c>
      <c r="L12" s="261" t="s">
        <v>378</v>
      </c>
      <c r="M12" s="67"/>
    </row>
    <row r="13" spans="2:13" s="69" customFormat="1" ht="15.75" customHeight="1" thickBot="1">
      <c r="B13" s="34" t="s">
        <v>261</v>
      </c>
      <c r="C13" s="68"/>
      <c r="D13" s="68"/>
      <c r="E13" s="37"/>
      <c r="F13" s="112"/>
      <c r="G13" s="112"/>
      <c r="H13" s="152"/>
      <c r="I13" s="112"/>
      <c r="M13" s="67"/>
    </row>
    <row r="14" spans="2:13">
      <c r="B14" s="231" t="s">
        <v>262</v>
      </c>
      <c r="C14" s="232"/>
      <c r="D14" s="232"/>
      <c r="E14" s="233" t="s">
        <v>269</v>
      </c>
      <c r="F14" s="234">
        <v>6790714</v>
      </c>
      <c r="G14" s="235">
        <v>7074367</v>
      </c>
      <c r="H14" s="236">
        <v>4430643.8900000006</v>
      </c>
      <c r="I14" s="230">
        <v>5412516.9480000008</v>
      </c>
      <c r="J14" s="262">
        <v>7639409.125</v>
      </c>
      <c r="K14" s="230">
        <v>6191252</v>
      </c>
      <c r="L14" s="230" t="s">
        <v>372</v>
      </c>
    </row>
    <row r="15" spans="2:13" ht="15.75" thickBot="1">
      <c r="B15" s="237" t="s">
        <v>263</v>
      </c>
      <c r="C15" s="238"/>
      <c r="D15" s="238"/>
      <c r="E15" s="239" t="s">
        <v>270</v>
      </c>
      <c r="F15" s="240">
        <v>8123000</v>
      </c>
      <c r="G15" s="147">
        <v>8438832</v>
      </c>
      <c r="H15" s="241">
        <v>1470095</v>
      </c>
      <c r="I15" s="247">
        <v>2684867.2</v>
      </c>
      <c r="J15" s="263">
        <v>9220339</v>
      </c>
      <c r="K15" s="257">
        <v>2000000</v>
      </c>
      <c r="L15" s="257" t="s">
        <v>373</v>
      </c>
    </row>
    <row r="16" spans="2:13" ht="15.75" thickBot="1">
      <c r="B16" s="34" t="s">
        <v>260</v>
      </c>
      <c r="C16" s="68"/>
      <c r="D16" s="68"/>
      <c r="E16" s="68"/>
      <c r="F16" s="242">
        <f t="shared" ref="F16:K16" si="2">SUM(F14:F15)</f>
        <v>14913714</v>
      </c>
      <c r="G16" s="243">
        <f t="shared" si="2"/>
        <v>15513199</v>
      </c>
      <c r="H16" s="244">
        <f t="shared" si="2"/>
        <v>5900738.8900000006</v>
      </c>
      <c r="I16" s="246">
        <f t="shared" si="2"/>
        <v>8097384.148000001</v>
      </c>
      <c r="J16" s="246">
        <f t="shared" si="2"/>
        <v>16859748.125</v>
      </c>
      <c r="K16" s="264">
        <f t="shared" si="2"/>
        <v>8191252</v>
      </c>
      <c r="L16" s="264"/>
      <c r="M16" s="69"/>
    </row>
    <row r="18" spans="2:12">
      <c r="B18" s="66"/>
      <c r="C18" s="73"/>
      <c r="D18" s="73"/>
      <c r="E18" s="73"/>
    </row>
    <row r="19" spans="2:12" ht="15.75" thickBot="1">
      <c r="B19" s="66"/>
      <c r="C19" s="73"/>
      <c r="D19" s="73"/>
      <c r="E19" s="73"/>
    </row>
    <row r="20" spans="2:12" ht="15.75" thickBot="1">
      <c r="B20" s="67"/>
      <c r="F20" s="221">
        <v>2017</v>
      </c>
      <c r="G20" s="305" t="s">
        <v>332</v>
      </c>
      <c r="H20" s="306"/>
      <c r="I20" s="124" t="s">
        <v>333</v>
      </c>
      <c r="J20" s="307" t="s">
        <v>334</v>
      </c>
      <c r="K20" s="308"/>
      <c r="L20" s="309"/>
    </row>
    <row r="21" spans="2:12" s="21" customFormat="1" ht="26.25" customHeight="1" thickBot="1">
      <c r="F21" s="141" t="s">
        <v>253</v>
      </c>
      <c r="G21" s="153" t="s">
        <v>252</v>
      </c>
      <c r="H21" s="154" t="s">
        <v>335</v>
      </c>
      <c r="I21" s="125" t="s">
        <v>336</v>
      </c>
      <c r="J21" s="275" t="s">
        <v>337</v>
      </c>
      <c r="K21" s="318" t="s">
        <v>366</v>
      </c>
      <c r="L21" s="319"/>
    </row>
    <row r="22" spans="2:12" s="21" customFormat="1" ht="37.5" customHeight="1" thickBot="1">
      <c r="B22" s="217" t="s">
        <v>264</v>
      </c>
      <c r="C22" s="218" t="s">
        <v>254</v>
      </c>
      <c r="D22" s="219" t="s">
        <v>330</v>
      </c>
      <c r="E22" s="140" t="s">
        <v>331</v>
      </c>
      <c r="F22" s="213">
        <f>F42+F54+F58+F61+F64+F67+F70+F73+F77+F81+F84+F95+F99+F102+F105</f>
        <v>13404000</v>
      </c>
      <c r="G22" s="214">
        <f>G42+G54+G58+G61+G64+G67+G70+G73+G77+G81+G84+G95+G99+G102+G105+G87+G45+G48+G51</f>
        <v>13689376</v>
      </c>
      <c r="H22" s="215">
        <f>H42+H54+H58+H61+H64+H67+H70+H73+H77+H81+H84+H95+H99+H102+H105+H87+H45+H48+H51</f>
        <v>6968872.4900000012</v>
      </c>
      <c r="I22" s="216">
        <f>I42+I54+I58+I61+I64+I67+I70+I73+I77+I81+I84+I95+I99+I102+I105+I87+I45+I48+I51</f>
        <v>8234647.1660000002</v>
      </c>
      <c r="J22" s="276">
        <f>J42+J54+J58+J61+J64+J67+J70+J73+J77+J81+J84+J95+J99+J102+J105+J87+J45+J48+J51</f>
        <v>13903000</v>
      </c>
      <c r="K22" s="320"/>
      <c r="L22" s="321"/>
    </row>
    <row r="23" spans="2:12" s="21" customFormat="1" ht="14.1" customHeight="1">
      <c r="B23" s="126" t="str">
        <f>MID(D23,1,1)</f>
        <v>1</v>
      </c>
      <c r="C23" s="127" t="s">
        <v>0</v>
      </c>
      <c r="D23" s="128" t="s">
        <v>1</v>
      </c>
      <c r="E23" s="129" t="s">
        <v>2</v>
      </c>
      <c r="F23" s="132">
        <v>1400000</v>
      </c>
      <c r="G23" s="130">
        <v>1400000</v>
      </c>
      <c r="H23" s="131">
        <v>1306419.74</v>
      </c>
      <c r="I23" s="132">
        <f>H23*12/10</f>
        <v>1567703.6879999998</v>
      </c>
      <c r="J23" s="270">
        <v>1500000</v>
      </c>
      <c r="K23" s="299"/>
      <c r="L23" s="300"/>
    </row>
    <row r="24" spans="2:12" s="21" customFormat="1" ht="14.1" customHeight="1">
      <c r="B24" s="133" t="str">
        <f t="shared" ref="B24:B87" si="3">MID(D24,1,1)</f>
        <v>1</v>
      </c>
      <c r="C24" s="19" t="s">
        <v>0</v>
      </c>
      <c r="D24" s="17" t="s">
        <v>3</v>
      </c>
      <c r="E24" s="18" t="s">
        <v>4</v>
      </c>
      <c r="F24" s="25">
        <v>110000</v>
      </c>
      <c r="G24" s="80">
        <v>110000</v>
      </c>
      <c r="H24" s="101">
        <v>25529.21</v>
      </c>
      <c r="I24" s="25">
        <f t="shared" ref="I24:I40" si="4">H24*12/10</f>
        <v>30635.052000000003</v>
      </c>
      <c r="J24" s="79">
        <v>110000</v>
      </c>
      <c r="K24" s="299"/>
      <c r="L24" s="300"/>
    </row>
    <row r="25" spans="2:12" s="21" customFormat="1" ht="14.1" customHeight="1">
      <c r="B25" s="133" t="str">
        <f t="shared" si="3"/>
        <v>1</v>
      </c>
      <c r="C25" s="19" t="s">
        <v>0</v>
      </c>
      <c r="D25" s="17" t="s">
        <v>5</v>
      </c>
      <c r="E25" s="18" t="s">
        <v>6</v>
      </c>
      <c r="F25" s="25">
        <v>140000</v>
      </c>
      <c r="G25" s="80">
        <v>140000</v>
      </c>
      <c r="H25" s="101">
        <v>121800.73</v>
      </c>
      <c r="I25" s="25">
        <f t="shared" si="4"/>
        <v>146160.87599999999</v>
      </c>
      <c r="J25" s="79">
        <v>140000</v>
      </c>
      <c r="K25" s="299"/>
      <c r="L25" s="300"/>
    </row>
    <row r="26" spans="2:12" s="21" customFormat="1" ht="14.1" customHeight="1">
      <c r="B26" s="133" t="str">
        <f t="shared" si="3"/>
        <v>1</v>
      </c>
      <c r="C26" s="19" t="s">
        <v>0</v>
      </c>
      <c r="D26" s="17" t="s">
        <v>7</v>
      </c>
      <c r="E26" s="134" t="s">
        <v>8</v>
      </c>
      <c r="F26" s="25">
        <v>1500000</v>
      </c>
      <c r="G26" s="80">
        <v>1500000</v>
      </c>
      <c r="H26" s="101">
        <v>1247677.8600000001</v>
      </c>
      <c r="I26" s="25">
        <f t="shared" si="4"/>
        <v>1497213.432</v>
      </c>
      <c r="J26" s="79">
        <v>1500000</v>
      </c>
      <c r="K26" s="299"/>
      <c r="L26" s="300"/>
    </row>
    <row r="27" spans="2:12" s="21" customFormat="1" ht="14.1" customHeight="1">
      <c r="B27" s="133" t="str">
        <f t="shared" si="3"/>
        <v>1</v>
      </c>
      <c r="C27" s="19" t="s">
        <v>0</v>
      </c>
      <c r="D27" s="17" t="s">
        <v>9</v>
      </c>
      <c r="E27" s="134" t="s">
        <v>10</v>
      </c>
      <c r="F27" s="25">
        <v>120000</v>
      </c>
      <c r="G27" s="80">
        <v>120000</v>
      </c>
      <c r="H27" s="101">
        <v>98990</v>
      </c>
      <c r="I27" s="25">
        <f t="shared" si="4"/>
        <v>118788</v>
      </c>
      <c r="J27" s="79">
        <v>120000</v>
      </c>
      <c r="K27" s="299"/>
      <c r="L27" s="300"/>
    </row>
    <row r="28" spans="2:12" s="21" customFormat="1" ht="14.1" customHeight="1">
      <c r="B28" s="133" t="str">
        <f t="shared" si="3"/>
        <v>1</v>
      </c>
      <c r="C28" s="19" t="s">
        <v>0</v>
      </c>
      <c r="D28" s="17" t="s">
        <v>12</v>
      </c>
      <c r="E28" s="134" t="s">
        <v>13</v>
      </c>
      <c r="F28" s="25">
        <v>2500000</v>
      </c>
      <c r="G28" s="80">
        <v>2700000</v>
      </c>
      <c r="H28" s="101">
        <v>2507399.7000000002</v>
      </c>
      <c r="I28" s="25">
        <f t="shared" si="4"/>
        <v>3008879.64</v>
      </c>
      <c r="J28" s="79">
        <v>3000000</v>
      </c>
      <c r="K28" s="310"/>
      <c r="L28" s="311"/>
    </row>
    <row r="29" spans="2:12" s="21" customFormat="1" ht="14.1" customHeight="1">
      <c r="B29" s="133" t="str">
        <f t="shared" si="3"/>
        <v>1</v>
      </c>
      <c r="C29" s="19" t="s">
        <v>0</v>
      </c>
      <c r="D29" s="17" t="s">
        <v>14</v>
      </c>
      <c r="E29" s="134" t="s">
        <v>15</v>
      </c>
      <c r="F29" s="25">
        <v>300000</v>
      </c>
      <c r="G29" s="80">
        <v>300000</v>
      </c>
      <c r="H29" s="101">
        <v>214203</v>
      </c>
      <c r="I29" s="25">
        <f t="shared" si="4"/>
        <v>257043.6</v>
      </c>
      <c r="J29" s="79">
        <v>300000</v>
      </c>
      <c r="K29" s="310"/>
      <c r="L29" s="311"/>
    </row>
    <row r="30" spans="2:12" s="21" customFormat="1" ht="14.1" customHeight="1">
      <c r="B30" s="133" t="str">
        <f t="shared" si="3"/>
        <v>1</v>
      </c>
      <c r="C30" s="19" t="s">
        <v>0</v>
      </c>
      <c r="D30" s="17" t="s">
        <v>16</v>
      </c>
      <c r="E30" s="134" t="s">
        <v>17</v>
      </c>
      <c r="F30" s="25">
        <v>10000</v>
      </c>
      <c r="G30" s="80">
        <v>10000</v>
      </c>
      <c r="H30" s="101">
        <v>3840</v>
      </c>
      <c r="I30" s="25">
        <f t="shared" si="4"/>
        <v>4608</v>
      </c>
      <c r="J30" s="79">
        <v>5000</v>
      </c>
      <c r="K30" s="310"/>
      <c r="L30" s="311"/>
    </row>
    <row r="31" spans="2:12" s="21" customFormat="1" ht="14.1" customHeight="1">
      <c r="B31" s="133" t="str">
        <f t="shared" si="3"/>
        <v>1</v>
      </c>
      <c r="C31" s="19" t="s">
        <v>0</v>
      </c>
      <c r="D31" s="17" t="s">
        <v>18</v>
      </c>
      <c r="E31" s="134" t="s">
        <v>19</v>
      </c>
      <c r="F31" s="25">
        <v>1000</v>
      </c>
      <c r="G31" s="80">
        <v>1000</v>
      </c>
      <c r="H31" s="101"/>
      <c r="I31" s="25">
        <f t="shared" si="4"/>
        <v>0</v>
      </c>
      <c r="J31" s="79">
        <v>1000</v>
      </c>
      <c r="K31" s="310"/>
      <c r="L31" s="311"/>
    </row>
    <row r="32" spans="2:12" s="21" customFormat="1" ht="14.1" customHeight="1">
      <c r="B32" s="133" t="str">
        <f t="shared" si="3"/>
        <v>1</v>
      </c>
      <c r="C32" s="19" t="s">
        <v>0</v>
      </c>
      <c r="D32" s="17" t="s">
        <v>20</v>
      </c>
      <c r="E32" s="134" t="s">
        <v>21</v>
      </c>
      <c r="F32" s="24">
        <v>20000</v>
      </c>
      <c r="G32" s="81">
        <v>20000</v>
      </c>
      <c r="H32" s="101">
        <v>3450</v>
      </c>
      <c r="I32" s="25">
        <f t="shared" si="4"/>
        <v>4140</v>
      </c>
      <c r="J32" s="79">
        <v>10000</v>
      </c>
      <c r="K32" s="310"/>
      <c r="L32" s="311"/>
    </row>
    <row r="33" spans="2:12" s="21" customFormat="1" ht="14.1" customHeight="1">
      <c r="B33" s="133" t="str">
        <f t="shared" si="3"/>
        <v>1</v>
      </c>
      <c r="C33" s="19" t="s">
        <v>0</v>
      </c>
      <c r="D33" s="17">
        <v>1381</v>
      </c>
      <c r="E33" s="82" t="s">
        <v>338</v>
      </c>
      <c r="F33" s="24"/>
      <c r="G33" s="81">
        <v>22000</v>
      </c>
      <c r="H33" s="101">
        <v>19086.009999999998</v>
      </c>
      <c r="I33" s="25">
        <f>H33</f>
        <v>19086.009999999998</v>
      </c>
      <c r="J33" s="79">
        <v>10000</v>
      </c>
      <c r="K33" s="310"/>
      <c r="L33" s="311"/>
    </row>
    <row r="34" spans="2:12" s="21" customFormat="1" ht="14.1" customHeight="1">
      <c r="B34" s="133" t="str">
        <f t="shared" si="3"/>
        <v>1</v>
      </c>
      <c r="C34" s="19" t="s">
        <v>0</v>
      </c>
      <c r="D34" s="17">
        <v>1382</v>
      </c>
      <c r="E34" s="82" t="s">
        <v>339</v>
      </c>
      <c r="F34" s="24">
        <v>24000</v>
      </c>
      <c r="G34" s="81">
        <v>12000</v>
      </c>
      <c r="H34" s="101">
        <v>9574.1200000000008</v>
      </c>
      <c r="I34" s="25">
        <f>H34</f>
        <v>9574.1200000000008</v>
      </c>
      <c r="J34" s="79"/>
      <c r="K34" s="310"/>
      <c r="L34" s="311"/>
    </row>
    <row r="35" spans="2:12" s="21" customFormat="1" ht="14.1" customHeight="1">
      <c r="B35" s="133" t="str">
        <f t="shared" si="3"/>
        <v>1</v>
      </c>
      <c r="C35" s="19" t="s">
        <v>0</v>
      </c>
      <c r="D35" s="17">
        <v>1383</v>
      </c>
      <c r="E35" s="82" t="s">
        <v>340</v>
      </c>
      <c r="F35" s="24">
        <v>24000</v>
      </c>
      <c r="G35" s="81">
        <v>24000</v>
      </c>
      <c r="H35" s="101">
        <v>12267.08</v>
      </c>
      <c r="I35" s="25">
        <f>H35</f>
        <v>12267.08</v>
      </c>
      <c r="J35" s="79"/>
      <c r="K35" s="310"/>
      <c r="L35" s="311"/>
    </row>
    <row r="36" spans="2:12" s="21" customFormat="1" ht="14.1" customHeight="1">
      <c r="B36" s="133" t="str">
        <f t="shared" si="3"/>
        <v>1</v>
      </c>
      <c r="C36" s="19" t="s">
        <v>0</v>
      </c>
      <c r="D36" s="17" t="s">
        <v>22</v>
      </c>
      <c r="E36" s="134" t="s">
        <v>23</v>
      </c>
      <c r="F36" s="24">
        <v>600000</v>
      </c>
      <c r="G36" s="81">
        <v>600000</v>
      </c>
      <c r="H36" s="101">
        <v>391594.2</v>
      </c>
      <c r="I36" s="25">
        <f>H36</f>
        <v>391594.2</v>
      </c>
      <c r="J36" s="79">
        <v>400000</v>
      </c>
      <c r="K36" s="310"/>
      <c r="L36" s="311"/>
    </row>
    <row r="37" spans="2:12" s="21" customFormat="1" ht="14.1" customHeight="1">
      <c r="B37" s="133" t="str">
        <f t="shared" si="3"/>
        <v>2</v>
      </c>
      <c r="C37" s="19" t="s">
        <v>0</v>
      </c>
      <c r="D37" s="17" t="s">
        <v>24</v>
      </c>
      <c r="E37" s="134" t="s">
        <v>25</v>
      </c>
      <c r="F37" s="24">
        <v>240000</v>
      </c>
      <c r="G37" s="81">
        <v>240000</v>
      </c>
      <c r="H37" s="101">
        <v>240000</v>
      </c>
      <c r="I37" s="25">
        <f>H37</f>
        <v>240000</v>
      </c>
      <c r="J37" s="79">
        <v>40000</v>
      </c>
      <c r="K37" s="310"/>
      <c r="L37" s="311"/>
    </row>
    <row r="38" spans="2:12" s="21" customFormat="1" ht="14.1" customHeight="1">
      <c r="B38" s="133" t="str">
        <f t="shared" si="3"/>
        <v>4</v>
      </c>
      <c r="C38" s="19" t="s">
        <v>0</v>
      </c>
      <c r="D38" s="17">
        <v>4111</v>
      </c>
      <c r="E38" s="82" t="s">
        <v>249</v>
      </c>
      <c r="F38" s="24">
        <v>21000</v>
      </c>
      <c r="G38" s="81">
        <v>21000</v>
      </c>
      <c r="H38" s="101">
        <v>18467</v>
      </c>
      <c r="I38" s="25">
        <f t="shared" si="4"/>
        <v>22160.400000000001</v>
      </c>
      <c r="J38" s="79">
        <v>50000</v>
      </c>
      <c r="K38" s="310"/>
      <c r="L38" s="311"/>
    </row>
    <row r="39" spans="2:12" s="21" customFormat="1" ht="14.1" customHeight="1">
      <c r="B39" s="133" t="str">
        <f t="shared" si="3"/>
        <v>4</v>
      </c>
      <c r="C39" s="19" t="s">
        <v>0</v>
      </c>
      <c r="D39" s="17" t="s">
        <v>26</v>
      </c>
      <c r="E39" s="134" t="s">
        <v>27</v>
      </c>
      <c r="F39" s="24">
        <v>112400</v>
      </c>
      <c r="G39" s="81">
        <v>112400</v>
      </c>
      <c r="H39" s="101">
        <v>93666.7</v>
      </c>
      <c r="I39" s="25">
        <f t="shared" si="4"/>
        <v>112400.04</v>
      </c>
      <c r="J39" s="79">
        <v>112400</v>
      </c>
      <c r="K39" s="310"/>
      <c r="L39" s="311"/>
    </row>
    <row r="40" spans="2:12" s="21" customFormat="1" ht="14.1" customHeight="1">
      <c r="B40" s="133" t="str">
        <f t="shared" si="3"/>
        <v>4</v>
      </c>
      <c r="C40" s="19" t="s">
        <v>0</v>
      </c>
      <c r="D40" s="17">
        <v>4116</v>
      </c>
      <c r="E40" s="82" t="s">
        <v>246</v>
      </c>
      <c r="F40" s="24">
        <v>4000000</v>
      </c>
      <c r="G40" s="81">
        <v>4000000</v>
      </c>
      <c r="H40" s="101">
        <v>0</v>
      </c>
      <c r="I40" s="25">
        <f t="shared" si="4"/>
        <v>0</v>
      </c>
      <c r="J40" s="79">
        <v>3200000</v>
      </c>
      <c r="K40" s="310" t="s">
        <v>341</v>
      </c>
      <c r="L40" s="311"/>
    </row>
    <row r="41" spans="2:12" s="21" customFormat="1" ht="14.1" customHeight="1">
      <c r="B41" s="220" t="str">
        <f t="shared" si="3"/>
        <v>4</v>
      </c>
      <c r="C41" s="4" t="s">
        <v>0</v>
      </c>
      <c r="D41" s="5">
        <v>4222</v>
      </c>
      <c r="E41" s="83" t="s">
        <v>30</v>
      </c>
      <c r="F41" s="26"/>
      <c r="G41" s="84">
        <v>30000</v>
      </c>
      <c r="H41" s="102">
        <v>30000</v>
      </c>
      <c r="I41" s="28">
        <v>30000</v>
      </c>
      <c r="J41" s="78">
        <v>1082000</v>
      </c>
      <c r="K41" s="310" t="s">
        <v>376</v>
      </c>
      <c r="L41" s="311"/>
    </row>
    <row r="42" spans="2:12" s="21" customFormat="1" ht="14.1" customHeight="1" thickBot="1">
      <c r="B42" s="135" t="str">
        <f t="shared" si="3"/>
        <v/>
      </c>
      <c r="C42" s="136" t="s">
        <v>31</v>
      </c>
      <c r="D42" s="10"/>
      <c r="E42" s="11"/>
      <c r="F42" s="31">
        <f>SUM(F23:F40)</f>
        <v>11122400</v>
      </c>
      <c r="G42" s="137">
        <f>SUM(G23:G41)</f>
        <v>11362400</v>
      </c>
      <c r="H42" s="138">
        <f>SUM(H23:H41)</f>
        <v>6343965.3500000006</v>
      </c>
      <c r="I42" s="139">
        <f>SUM(I23:I41)</f>
        <v>7472254.1379999993</v>
      </c>
      <c r="J42" s="271">
        <f>SUM(J23:J41)</f>
        <v>11580400</v>
      </c>
      <c r="K42" s="312"/>
      <c r="L42" s="313"/>
    </row>
    <row r="43" spans="2:12" s="21" customFormat="1" ht="14.1" customHeight="1">
      <c r="B43" s="126" t="str">
        <f t="shared" si="3"/>
        <v/>
      </c>
      <c r="C43" s="155" t="s">
        <v>342</v>
      </c>
      <c r="D43" s="156"/>
      <c r="E43" s="157"/>
      <c r="F43" s="158"/>
      <c r="G43" s="159"/>
      <c r="H43" s="160"/>
      <c r="I43" s="132"/>
      <c r="J43" s="270"/>
      <c r="K43" s="310"/>
      <c r="L43" s="311"/>
    </row>
    <row r="44" spans="2:12" s="21" customFormat="1" ht="14.1" customHeight="1">
      <c r="B44" s="220" t="str">
        <f t="shared" si="3"/>
        <v>2</v>
      </c>
      <c r="C44" s="4">
        <v>2122</v>
      </c>
      <c r="D44" s="5">
        <v>2111</v>
      </c>
      <c r="E44" s="15" t="s">
        <v>40</v>
      </c>
      <c r="F44" s="28"/>
      <c r="G44" s="86">
        <v>2000</v>
      </c>
      <c r="H44" s="102">
        <v>720</v>
      </c>
      <c r="I44" s="28">
        <v>720</v>
      </c>
      <c r="J44" s="78">
        <v>2000</v>
      </c>
      <c r="K44" s="310"/>
      <c r="L44" s="311"/>
    </row>
    <row r="45" spans="2:12" s="21" customFormat="1" ht="14.1" customHeight="1" thickBot="1">
      <c r="B45" s="135" t="str">
        <f t="shared" si="3"/>
        <v/>
      </c>
      <c r="C45" s="136" t="s">
        <v>36</v>
      </c>
      <c r="D45" s="10"/>
      <c r="E45" s="11"/>
      <c r="F45" s="31">
        <f>SUM(F44)</f>
        <v>0</v>
      </c>
      <c r="G45" s="137">
        <f>SUM(G44)</f>
        <v>2000</v>
      </c>
      <c r="H45" s="138">
        <f>SUM(H44)</f>
        <v>720</v>
      </c>
      <c r="I45" s="31">
        <f>SUM(I44)</f>
        <v>720</v>
      </c>
      <c r="J45" s="271">
        <f>SUM(J44)</f>
        <v>2000</v>
      </c>
      <c r="K45" s="312"/>
      <c r="L45" s="313"/>
    </row>
    <row r="46" spans="2:12" s="21" customFormat="1" ht="14.1" customHeight="1">
      <c r="B46" s="126" t="str">
        <f t="shared" si="3"/>
        <v/>
      </c>
      <c r="C46" s="155" t="s">
        <v>94</v>
      </c>
      <c r="D46" s="156"/>
      <c r="E46" s="157"/>
      <c r="F46" s="158"/>
      <c r="G46" s="159"/>
      <c r="H46" s="160"/>
      <c r="I46" s="132"/>
      <c r="J46" s="270"/>
      <c r="K46" s="310"/>
      <c r="L46" s="311"/>
    </row>
    <row r="47" spans="2:12" s="21" customFormat="1" ht="14.1" customHeight="1">
      <c r="B47" s="133" t="str">
        <f t="shared" si="3"/>
        <v>2</v>
      </c>
      <c r="C47" s="87">
        <v>2141</v>
      </c>
      <c r="D47" s="88">
        <v>2226</v>
      </c>
      <c r="E47" s="83" t="s">
        <v>343</v>
      </c>
      <c r="F47" s="142"/>
      <c r="G47" s="89">
        <v>19</v>
      </c>
      <c r="H47" s="104">
        <v>19</v>
      </c>
      <c r="I47" s="28">
        <v>19</v>
      </c>
      <c r="J47" s="78"/>
      <c r="K47" s="310"/>
      <c r="L47" s="311"/>
    </row>
    <row r="48" spans="2:12" s="21" customFormat="1" ht="14.1" customHeight="1" thickBot="1">
      <c r="B48" s="135" t="str">
        <f t="shared" si="3"/>
        <v/>
      </c>
      <c r="C48" s="136" t="s">
        <v>36</v>
      </c>
      <c r="D48" s="10"/>
      <c r="E48" s="11"/>
      <c r="F48" s="31"/>
      <c r="G48" s="137">
        <f>SUM(G47:G47)</f>
        <v>19</v>
      </c>
      <c r="H48" s="138">
        <f>SUM(H47:H47)</f>
        <v>19</v>
      </c>
      <c r="I48" s="31">
        <f>SUM(I47)</f>
        <v>19</v>
      </c>
      <c r="J48" s="271"/>
      <c r="K48" s="312"/>
      <c r="L48" s="313"/>
    </row>
    <row r="49" spans="2:13" s="21" customFormat="1" ht="14.1" customHeight="1">
      <c r="B49" s="126" t="str">
        <f t="shared" si="3"/>
        <v/>
      </c>
      <c r="C49" s="161" t="s">
        <v>32</v>
      </c>
      <c r="D49" s="156"/>
      <c r="E49" s="157"/>
      <c r="F49" s="158"/>
      <c r="G49" s="159"/>
      <c r="H49" s="160"/>
      <c r="I49" s="132"/>
      <c r="J49" s="270"/>
      <c r="K49" s="310"/>
      <c r="L49" s="311"/>
    </row>
    <row r="50" spans="2:13" s="21" customFormat="1" ht="14.1" customHeight="1">
      <c r="B50" s="220" t="str">
        <f t="shared" si="3"/>
        <v>2</v>
      </c>
      <c r="C50" s="4" t="s">
        <v>33</v>
      </c>
      <c r="D50" s="5" t="s">
        <v>34</v>
      </c>
      <c r="E50" s="7" t="s">
        <v>35</v>
      </c>
      <c r="F50" s="28">
        <v>1000</v>
      </c>
      <c r="G50" s="86">
        <v>10000</v>
      </c>
      <c r="H50" s="102">
        <v>9792</v>
      </c>
      <c r="I50" s="28">
        <v>10000</v>
      </c>
      <c r="J50" s="78">
        <v>10000</v>
      </c>
      <c r="K50" s="310"/>
      <c r="L50" s="311"/>
    </row>
    <row r="51" spans="2:13" s="21" customFormat="1" ht="14.1" customHeight="1" thickBot="1">
      <c r="B51" s="135" t="str">
        <f t="shared" si="3"/>
        <v/>
      </c>
      <c r="C51" s="136" t="s">
        <v>36</v>
      </c>
      <c r="D51" s="10"/>
      <c r="E51" s="11"/>
      <c r="F51" s="31">
        <f>SUM(F50)</f>
        <v>1000</v>
      </c>
      <c r="G51" s="137">
        <f>SUM(G50)</f>
        <v>10000</v>
      </c>
      <c r="H51" s="138">
        <f>SUM(H50)</f>
        <v>9792</v>
      </c>
      <c r="I51" s="31">
        <f>SUM(I50)</f>
        <v>10000</v>
      </c>
      <c r="J51" s="271">
        <f>SUM(J50)</f>
        <v>10000</v>
      </c>
      <c r="K51" s="312"/>
      <c r="L51" s="313"/>
    </row>
    <row r="52" spans="2:13" s="21" customFormat="1" ht="14.1" customHeight="1">
      <c r="B52" s="126" t="str">
        <f t="shared" si="3"/>
        <v/>
      </c>
      <c r="C52" s="155" t="s">
        <v>344</v>
      </c>
      <c r="D52" s="156"/>
      <c r="E52" s="157"/>
      <c r="F52" s="158"/>
      <c r="G52" s="159"/>
      <c r="H52" s="160"/>
      <c r="I52" s="132"/>
      <c r="J52" s="270"/>
      <c r="K52" s="310"/>
      <c r="L52" s="311"/>
    </row>
    <row r="53" spans="2:13" s="21" customFormat="1" ht="14.1" customHeight="1">
      <c r="B53" s="220" t="str">
        <f t="shared" si="3"/>
        <v>2</v>
      </c>
      <c r="C53" s="4" t="s">
        <v>345</v>
      </c>
      <c r="D53" s="5" t="s">
        <v>34</v>
      </c>
      <c r="E53" s="7" t="s">
        <v>35</v>
      </c>
      <c r="F53" s="28"/>
      <c r="G53" s="86">
        <v>384</v>
      </c>
      <c r="H53" s="102">
        <v>48</v>
      </c>
      <c r="I53" s="28">
        <v>48</v>
      </c>
      <c r="J53" s="78">
        <v>1000</v>
      </c>
      <c r="K53" s="310"/>
      <c r="L53" s="311"/>
    </row>
    <row r="54" spans="2:13" s="21" customFormat="1" ht="14.1" customHeight="1" thickBot="1">
      <c r="B54" s="135" t="str">
        <f t="shared" si="3"/>
        <v/>
      </c>
      <c r="C54" s="136" t="s">
        <v>36</v>
      </c>
      <c r="D54" s="10"/>
      <c r="E54" s="11"/>
      <c r="F54" s="31"/>
      <c r="G54" s="137">
        <f>SUM(G53)</f>
        <v>384</v>
      </c>
      <c r="H54" s="138">
        <f>SUM(H53)</f>
        <v>48</v>
      </c>
      <c r="I54" s="31">
        <f>SUM(I53)</f>
        <v>48</v>
      </c>
      <c r="J54" s="271">
        <f>SUM(J53)</f>
        <v>1000</v>
      </c>
      <c r="K54" s="312"/>
      <c r="L54" s="313"/>
    </row>
    <row r="55" spans="2:13" s="21" customFormat="1" ht="14.1" customHeight="1">
      <c r="B55" s="126" t="str">
        <f t="shared" si="3"/>
        <v/>
      </c>
      <c r="C55" s="161" t="s">
        <v>37</v>
      </c>
      <c r="D55" s="156"/>
      <c r="E55" s="157"/>
      <c r="F55" s="158"/>
      <c r="G55" s="159"/>
      <c r="H55" s="160"/>
      <c r="I55" s="132"/>
      <c r="J55" s="270"/>
      <c r="K55" s="310"/>
      <c r="L55" s="311"/>
    </row>
    <row r="56" spans="2:13" s="21" customFormat="1" ht="14.1" customHeight="1">
      <c r="B56" s="133" t="str">
        <f t="shared" si="3"/>
        <v>2</v>
      </c>
      <c r="C56" s="19" t="s">
        <v>38</v>
      </c>
      <c r="D56" s="17" t="s">
        <v>34</v>
      </c>
      <c r="E56" s="18" t="s">
        <v>35</v>
      </c>
      <c r="F56" s="25">
        <v>180000</v>
      </c>
      <c r="G56" s="81">
        <v>180000</v>
      </c>
      <c r="H56" s="101">
        <v>113376</v>
      </c>
      <c r="I56" s="25">
        <v>170000</v>
      </c>
      <c r="J56" s="79">
        <v>180000</v>
      </c>
      <c r="K56" s="310"/>
      <c r="L56" s="311"/>
    </row>
    <row r="57" spans="2:13" s="16" customFormat="1" ht="14.1" customHeight="1">
      <c r="B57" s="220" t="str">
        <f t="shared" si="3"/>
        <v>2</v>
      </c>
      <c r="C57" s="13" t="s">
        <v>38</v>
      </c>
      <c r="D57" s="14" t="s">
        <v>39</v>
      </c>
      <c r="E57" s="15" t="s">
        <v>40</v>
      </c>
      <c r="F57" s="29">
        <v>3000</v>
      </c>
      <c r="G57" s="86">
        <v>3000</v>
      </c>
      <c r="H57" s="102"/>
      <c r="I57" s="28">
        <f>H57*12/10</f>
        <v>0</v>
      </c>
      <c r="J57" s="78">
        <v>3000</v>
      </c>
      <c r="K57" s="310"/>
      <c r="L57" s="311"/>
      <c r="M57" s="21"/>
    </row>
    <row r="58" spans="2:13" s="21" customFormat="1" ht="14.1" customHeight="1" thickBot="1">
      <c r="B58" s="135" t="str">
        <f t="shared" si="3"/>
        <v/>
      </c>
      <c r="C58" s="136" t="s">
        <v>41</v>
      </c>
      <c r="D58" s="10"/>
      <c r="E58" s="11"/>
      <c r="F58" s="31">
        <f>SUM(F56:F57)</f>
        <v>183000</v>
      </c>
      <c r="G58" s="137">
        <f>SUM(G56:G57)</f>
        <v>183000</v>
      </c>
      <c r="H58" s="138">
        <f>SUM(H56:H57)</f>
        <v>113376</v>
      </c>
      <c r="I58" s="31">
        <f>SUM(I56:I57)</f>
        <v>170000</v>
      </c>
      <c r="J58" s="271">
        <f>SUM(J56:J57)</f>
        <v>183000</v>
      </c>
      <c r="K58" s="312"/>
      <c r="L58" s="313"/>
    </row>
    <row r="59" spans="2:13" s="21" customFormat="1" ht="14.1" customHeight="1">
      <c r="B59" s="126" t="str">
        <f t="shared" si="3"/>
        <v/>
      </c>
      <c r="C59" s="161" t="s">
        <v>42</v>
      </c>
      <c r="D59" s="156"/>
      <c r="E59" s="157"/>
      <c r="F59" s="158"/>
      <c r="G59" s="159"/>
      <c r="H59" s="160"/>
      <c r="I59" s="132"/>
      <c r="J59" s="270"/>
      <c r="K59" s="310"/>
      <c r="L59" s="311"/>
    </row>
    <row r="60" spans="2:13" s="21" customFormat="1" ht="14.1" customHeight="1">
      <c r="B60" s="220" t="str">
        <f t="shared" si="3"/>
        <v>2</v>
      </c>
      <c r="C60" s="4" t="s">
        <v>43</v>
      </c>
      <c r="D60" s="5" t="s">
        <v>34</v>
      </c>
      <c r="E60" s="7" t="s">
        <v>35</v>
      </c>
      <c r="F60" s="28">
        <v>150000</v>
      </c>
      <c r="G60" s="86">
        <v>150000</v>
      </c>
      <c r="H60" s="102">
        <v>133662</v>
      </c>
      <c r="I60" s="29">
        <f>H60*12/10</f>
        <v>160394.4</v>
      </c>
      <c r="J60" s="90">
        <v>160000</v>
      </c>
      <c r="K60" s="310"/>
      <c r="L60" s="311"/>
    </row>
    <row r="61" spans="2:13" s="21" customFormat="1" ht="14.1" customHeight="1" thickBot="1">
      <c r="B61" s="135" t="str">
        <f t="shared" si="3"/>
        <v/>
      </c>
      <c r="C61" s="136" t="s">
        <v>44</v>
      </c>
      <c r="D61" s="10"/>
      <c r="E61" s="11"/>
      <c r="F61" s="162">
        <f>SUM(F60)</f>
        <v>150000</v>
      </c>
      <c r="G61" s="163">
        <f>SUM(G60)</f>
        <v>150000</v>
      </c>
      <c r="H61" s="164">
        <f>SUM(H60)</f>
        <v>133662</v>
      </c>
      <c r="I61" s="31">
        <f>SUM(I60)</f>
        <v>160394.4</v>
      </c>
      <c r="J61" s="271">
        <f>SUM(J60)</f>
        <v>160000</v>
      </c>
      <c r="K61" s="312"/>
      <c r="L61" s="313"/>
    </row>
    <row r="62" spans="2:13" s="21" customFormat="1" ht="14.1" customHeight="1">
      <c r="B62" s="126" t="str">
        <f t="shared" si="3"/>
        <v/>
      </c>
      <c r="C62" s="161" t="s">
        <v>45</v>
      </c>
      <c r="D62" s="156"/>
      <c r="E62" s="157"/>
      <c r="F62" s="158"/>
      <c r="G62" s="159"/>
      <c r="H62" s="160"/>
      <c r="I62" s="132"/>
      <c r="J62" s="270"/>
      <c r="K62" s="310"/>
      <c r="L62" s="311"/>
    </row>
    <row r="63" spans="2:13" s="21" customFormat="1" ht="14.1" customHeight="1">
      <c r="B63" s="220" t="str">
        <f t="shared" si="3"/>
        <v>2</v>
      </c>
      <c r="C63" s="4" t="s">
        <v>46</v>
      </c>
      <c r="D63" s="5" t="s">
        <v>39</v>
      </c>
      <c r="E63" s="7" t="s">
        <v>40</v>
      </c>
      <c r="F63" s="28">
        <v>300</v>
      </c>
      <c r="G63" s="86">
        <v>300</v>
      </c>
      <c r="H63" s="102"/>
      <c r="I63" s="28">
        <f>H63*12/10</f>
        <v>0</v>
      </c>
      <c r="J63" s="78">
        <v>300</v>
      </c>
      <c r="K63" s="310"/>
      <c r="L63" s="311"/>
    </row>
    <row r="64" spans="2:13" s="21" customFormat="1" ht="14.1" customHeight="1" thickBot="1">
      <c r="B64" s="135" t="str">
        <f t="shared" si="3"/>
        <v/>
      </c>
      <c r="C64" s="136" t="s">
        <v>47</v>
      </c>
      <c r="D64" s="10"/>
      <c r="E64" s="11"/>
      <c r="F64" s="31">
        <f>SUM(F63)</f>
        <v>300</v>
      </c>
      <c r="G64" s="137">
        <f>SUM(G63)</f>
        <v>300</v>
      </c>
      <c r="H64" s="138">
        <f>SUM(H63)</f>
        <v>0</v>
      </c>
      <c r="I64" s="31">
        <f>SUM(I63)</f>
        <v>0</v>
      </c>
      <c r="J64" s="271">
        <f>SUM(J63)</f>
        <v>300</v>
      </c>
      <c r="K64" s="312"/>
      <c r="L64" s="313"/>
    </row>
    <row r="65" spans="2:12" s="21" customFormat="1" ht="14.1" customHeight="1">
      <c r="B65" s="126" t="str">
        <f t="shared" si="3"/>
        <v/>
      </c>
      <c r="C65" s="161" t="s">
        <v>48</v>
      </c>
      <c r="D65" s="156"/>
      <c r="E65" s="157"/>
      <c r="F65" s="158"/>
      <c r="G65" s="159"/>
      <c r="H65" s="160"/>
      <c r="I65" s="132"/>
      <c r="J65" s="270"/>
      <c r="K65" s="310"/>
      <c r="L65" s="311"/>
    </row>
    <row r="66" spans="2:12" s="21" customFormat="1" ht="14.1" customHeight="1">
      <c r="B66" s="220" t="str">
        <f t="shared" si="3"/>
        <v>2</v>
      </c>
      <c r="C66" s="4" t="s">
        <v>49</v>
      </c>
      <c r="D66" s="5" t="s">
        <v>50</v>
      </c>
      <c r="E66" s="6" t="s">
        <v>51</v>
      </c>
      <c r="F66" s="26">
        <v>70000</v>
      </c>
      <c r="G66" s="84">
        <v>70000</v>
      </c>
      <c r="H66" s="106">
        <v>51130</v>
      </c>
      <c r="I66" s="28">
        <f>H66*12/10</f>
        <v>61356</v>
      </c>
      <c r="J66" s="78">
        <v>70000</v>
      </c>
      <c r="K66" s="310"/>
      <c r="L66" s="311"/>
    </row>
    <row r="67" spans="2:12" s="21" customFormat="1" ht="14.1" customHeight="1" thickBot="1">
      <c r="B67" s="135" t="str">
        <f t="shared" si="3"/>
        <v/>
      </c>
      <c r="C67" s="136" t="s">
        <v>52</v>
      </c>
      <c r="D67" s="10"/>
      <c r="E67" s="11"/>
      <c r="F67" s="31">
        <f>SUM(F66)</f>
        <v>70000</v>
      </c>
      <c r="G67" s="137">
        <f>SUM(G66)</f>
        <v>70000</v>
      </c>
      <c r="H67" s="138">
        <f>SUM(H66)</f>
        <v>51130</v>
      </c>
      <c r="I67" s="31">
        <f>SUM(I66)</f>
        <v>61356</v>
      </c>
      <c r="J67" s="271">
        <f>SUM(J66)</f>
        <v>70000</v>
      </c>
      <c r="K67" s="312"/>
      <c r="L67" s="313"/>
    </row>
    <row r="68" spans="2:12" s="21" customFormat="1" ht="14.1" customHeight="1">
      <c r="B68" s="126" t="str">
        <f t="shared" si="3"/>
        <v/>
      </c>
      <c r="C68" s="161" t="s">
        <v>53</v>
      </c>
      <c r="D68" s="156"/>
      <c r="E68" s="157"/>
      <c r="F68" s="158"/>
      <c r="G68" s="159"/>
      <c r="H68" s="160"/>
      <c r="I68" s="132"/>
      <c r="J68" s="270"/>
      <c r="K68" s="310"/>
      <c r="L68" s="311"/>
    </row>
    <row r="69" spans="2:12" s="21" customFormat="1" ht="14.1" customHeight="1">
      <c r="B69" s="220" t="str">
        <f t="shared" si="3"/>
        <v>2</v>
      </c>
      <c r="C69" s="4" t="s">
        <v>54</v>
      </c>
      <c r="D69" s="5" t="s">
        <v>39</v>
      </c>
      <c r="E69" s="7" t="s">
        <v>40</v>
      </c>
      <c r="F69" s="28">
        <v>2000</v>
      </c>
      <c r="G69" s="86">
        <v>2000</v>
      </c>
      <c r="H69" s="102">
        <v>2000</v>
      </c>
      <c r="I69" s="28">
        <v>2000</v>
      </c>
      <c r="J69" s="78">
        <v>2000</v>
      </c>
      <c r="K69" s="310"/>
      <c r="L69" s="311"/>
    </row>
    <row r="70" spans="2:12" s="21" customFormat="1" ht="14.1" customHeight="1" thickBot="1">
      <c r="B70" s="135" t="str">
        <f t="shared" si="3"/>
        <v/>
      </c>
      <c r="C70" s="136" t="s">
        <v>55</v>
      </c>
      <c r="D70" s="10"/>
      <c r="E70" s="11"/>
      <c r="F70" s="31">
        <f>SUM(F69)</f>
        <v>2000</v>
      </c>
      <c r="G70" s="137">
        <f>SUM(G69)</f>
        <v>2000</v>
      </c>
      <c r="H70" s="138">
        <f>SUM(H69)</f>
        <v>2000</v>
      </c>
      <c r="I70" s="31">
        <f>SUM(I69)</f>
        <v>2000</v>
      </c>
      <c r="J70" s="271">
        <f>SUM(J69)</f>
        <v>2000</v>
      </c>
      <c r="K70" s="312"/>
      <c r="L70" s="313"/>
    </row>
    <row r="71" spans="2:12" s="21" customFormat="1" ht="14.1" customHeight="1">
      <c r="B71" s="126" t="str">
        <f t="shared" si="3"/>
        <v/>
      </c>
      <c r="C71" s="161" t="s">
        <v>56</v>
      </c>
      <c r="D71" s="156"/>
      <c r="E71" s="129"/>
      <c r="F71" s="165"/>
      <c r="G71" s="166"/>
      <c r="H71" s="131"/>
      <c r="I71" s="132"/>
      <c r="J71" s="270"/>
      <c r="K71" s="310"/>
      <c r="L71" s="311"/>
    </row>
    <row r="72" spans="2:12" s="21" customFormat="1" ht="14.1" customHeight="1">
      <c r="B72" s="220" t="str">
        <f t="shared" si="3"/>
        <v>2</v>
      </c>
      <c r="C72" s="4" t="s">
        <v>57</v>
      </c>
      <c r="D72" s="5" t="s">
        <v>34</v>
      </c>
      <c r="E72" s="7" t="s">
        <v>35</v>
      </c>
      <c r="F72" s="28">
        <v>1000</v>
      </c>
      <c r="G72" s="86">
        <v>1000</v>
      </c>
      <c r="H72" s="102">
        <v>459</v>
      </c>
      <c r="I72" s="28">
        <v>459</v>
      </c>
      <c r="J72" s="78">
        <v>1000</v>
      </c>
      <c r="K72" s="310"/>
      <c r="L72" s="311"/>
    </row>
    <row r="73" spans="2:12" s="21" customFormat="1" ht="14.1" customHeight="1" thickBot="1">
      <c r="B73" s="135" t="str">
        <f t="shared" si="3"/>
        <v/>
      </c>
      <c r="C73" s="136" t="s">
        <v>58</v>
      </c>
      <c r="D73" s="10"/>
      <c r="E73" s="11"/>
      <c r="F73" s="31">
        <f>SUM(F72)</f>
        <v>1000</v>
      </c>
      <c r="G73" s="137">
        <f>SUM(G72)</f>
        <v>1000</v>
      </c>
      <c r="H73" s="138">
        <f>SUM(H72)</f>
        <v>459</v>
      </c>
      <c r="I73" s="31">
        <f>SUM(I72)</f>
        <v>459</v>
      </c>
      <c r="J73" s="271">
        <f>SUM(J72)</f>
        <v>1000</v>
      </c>
      <c r="K73" s="312"/>
      <c r="L73" s="313"/>
    </row>
    <row r="74" spans="2:12" s="21" customFormat="1" ht="14.1" customHeight="1">
      <c r="B74" s="126" t="str">
        <f t="shared" si="3"/>
        <v/>
      </c>
      <c r="C74" s="161" t="s">
        <v>59</v>
      </c>
      <c r="D74" s="156"/>
      <c r="E74" s="157"/>
      <c r="F74" s="158"/>
      <c r="G74" s="159"/>
      <c r="H74" s="160"/>
      <c r="I74" s="132"/>
      <c r="J74" s="270"/>
      <c r="K74" s="310"/>
      <c r="L74" s="311"/>
    </row>
    <row r="75" spans="2:12" s="21" customFormat="1" ht="14.1" customHeight="1">
      <c r="B75" s="133" t="str">
        <f t="shared" si="3"/>
        <v>2</v>
      </c>
      <c r="C75" s="19" t="s">
        <v>60</v>
      </c>
      <c r="D75" s="17" t="s">
        <v>61</v>
      </c>
      <c r="E75" s="18" t="s">
        <v>62</v>
      </c>
      <c r="F75" s="25">
        <v>5000</v>
      </c>
      <c r="G75" s="80">
        <v>5000</v>
      </c>
      <c r="H75" s="101">
        <v>2718</v>
      </c>
      <c r="I75" s="25">
        <f>H75</f>
        <v>2718</v>
      </c>
      <c r="J75" s="79">
        <v>5000</v>
      </c>
      <c r="K75" s="310"/>
      <c r="L75" s="311"/>
    </row>
    <row r="76" spans="2:12" s="21" customFormat="1" ht="14.1" customHeight="1">
      <c r="B76" s="220" t="str">
        <f t="shared" si="3"/>
        <v>3</v>
      </c>
      <c r="C76" s="4">
        <v>3639</v>
      </c>
      <c r="D76" s="5">
        <v>3111</v>
      </c>
      <c r="E76" s="12" t="s">
        <v>248</v>
      </c>
      <c r="F76" s="28">
        <v>1600000</v>
      </c>
      <c r="G76" s="86">
        <v>1600000</v>
      </c>
      <c r="H76" s="102">
        <v>175654</v>
      </c>
      <c r="I76" s="28">
        <v>175654</v>
      </c>
      <c r="J76" s="78">
        <v>1600000</v>
      </c>
      <c r="K76" s="310"/>
      <c r="L76" s="311"/>
    </row>
    <row r="77" spans="2:12" s="21" customFormat="1" ht="14.1" customHeight="1" thickBot="1">
      <c r="B77" s="135" t="str">
        <f t="shared" si="3"/>
        <v/>
      </c>
      <c r="C77" s="136" t="s">
        <v>63</v>
      </c>
      <c r="D77" s="10"/>
      <c r="E77" s="11"/>
      <c r="F77" s="31">
        <f>SUM(F75:F76)</f>
        <v>1605000</v>
      </c>
      <c r="G77" s="137">
        <f>SUM(G75:G76)</f>
        <v>1605000</v>
      </c>
      <c r="H77" s="138">
        <f>SUM(H75:H76)</f>
        <v>178372</v>
      </c>
      <c r="I77" s="31">
        <f>SUM(I75:I76)</f>
        <v>178372</v>
      </c>
      <c r="J77" s="271">
        <f>SUM(J75:J76)</f>
        <v>1605000</v>
      </c>
      <c r="K77" s="312"/>
      <c r="L77" s="313"/>
    </row>
    <row r="78" spans="2:12" s="21" customFormat="1" ht="14.1" customHeight="1">
      <c r="B78" s="172" t="str">
        <f t="shared" si="3"/>
        <v/>
      </c>
      <c r="C78" s="173" t="s">
        <v>64</v>
      </c>
      <c r="D78" s="174"/>
      <c r="E78" s="175"/>
      <c r="F78" s="176"/>
      <c r="G78" s="159"/>
      <c r="H78" s="160"/>
      <c r="I78" s="177"/>
      <c r="J78" s="277"/>
      <c r="K78" s="310"/>
      <c r="L78" s="311"/>
    </row>
    <row r="79" spans="2:12" s="21" customFormat="1" ht="14.1" customHeight="1">
      <c r="B79" s="178" t="str">
        <f t="shared" si="3"/>
        <v>2</v>
      </c>
      <c r="C79" s="179" t="s">
        <v>65</v>
      </c>
      <c r="D79" s="180" t="s">
        <v>34</v>
      </c>
      <c r="E79" s="181" t="s">
        <v>35</v>
      </c>
      <c r="F79" s="167">
        <v>25000</v>
      </c>
      <c r="G79" s="80">
        <v>25000</v>
      </c>
      <c r="H79" s="101">
        <v>21150</v>
      </c>
      <c r="I79" s="167">
        <v>25000</v>
      </c>
      <c r="J79" s="278">
        <v>25000</v>
      </c>
      <c r="K79" s="310"/>
      <c r="L79" s="311"/>
    </row>
    <row r="80" spans="2:12" s="21" customFormat="1" ht="14.1" customHeight="1">
      <c r="B80" s="178" t="str">
        <f t="shared" si="3"/>
        <v>2</v>
      </c>
      <c r="C80" s="168" t="s">
        <v>65</v>
      </c>
      <c r="D80" s="169" t="s">
        <v>66</v>
      </c>
      <c r="E80" s="170" t="s">
        <v>67</v>
      </c>
      <c r="F80" s="171">
        <v>2000</v>
      </c>
      <c r="G80" s="86">
        <v>3000</v>
      </c>
      <c r="H80" s="102">
        <v>2790</v>
      </c>
      <c r="I80" s="171">
        <v>3000</v>
      </c>
      <c r="J80" s="279">
        <v>3000</v>
      </c>
      <c r="K80" s="310"/>
      <c r="L80" s="311"/>
    </row>
    <row r="81" spans="2:13" s="21" customFormat="1" ht="14.1" customHeight="1" thickBot="1">
      <c r="B81" s="182" t="str">
        <f t="shared" si="3"/>
        <v/>
      </c>
      <c r="C81" s="183" t="s">
        <v>68</v>
      </c>
      <c r="D81" s="184"/>
      <c r="E81" s="185"/>
      <c r="F81" s="186">
        <f>SUM(F79:F80)</f>
        <v>27000</v>
      </c>
      <c r="G81" s="137">
        <f>SUM(G79:G80)</f>
        <v>28000</v>
      </c>
      <c r="H81" s="138">
        <f>SUM(H79:H80)</f>
        <v>23940</v>
      </c>
      <c r="I81" s="186">
        <f>SUM(I79:I80)</f>
        <v>28000</v>
      </c>
      <c r="J81" s="280">
        <f>SUM(J79:J80)</f>
        <v>28000</v>
      </c>
      <c r="K81" s="312"/>
      <c r="L81" s="313"/>
    </row>
    <row r="82" spans="2:13" s="21" customFormat="1" ht="14.1" customHeight="1">
      <c r="B82" s="126" t="str">
        <f t="shared" si="3"/>
        <v/>
      </c>
      <c r="C82" s="161" t="s">
        <v>69</v>
      </c>
      <c r="D82" s="156"/>
      <c r="E82" s="129"/>
      <c r="F82" s="165"/>
      <c r="G82" s="166"/>
      <c r="H82" s="187"/>
      <c r="I82" s="132"/>
      <c r="J82" s="270"/>
      <c r="K82" s="310"/>
      <c r="L82" s="311"/>
    </row>
    <row r="83" spans="2:13" s="21" customFormat="1" ht="14.1" customHeight="1">
      <c r="B83" s="220" t="str">
        <f t="shared" si="3"/>
        <v>2</v>
      </c>
      <c r="C83" s="4" t="s">
        <v>70</v>
      </c>
      <c r="D83" s="5" t="s">
        <v>39</v>
      </c>
      <c r="E83" s="7" t="s">
        <v>40</v>
      </c>
      <c r="F83" s="28">
        <v>100000</v>
      </c>
      <c r="G83" s="86">
        <v>100000</v>
      </c>
      <c r="H83" s="102">
        <v>65692.5</v>
      </c>
      <c r="I83" s="28">
        <f>H83*12/10+25606.5</f>
        <v>104437.5</v>
      </c>
      <c r="J83" s="78">
        <v>100000</v>
      </c>
      <c r="K83" s="310"/>
      <c r="L83" s="311"/>
    </row>
    <row r="84" spans="2:13" s="21" customFormat="1" ht="14.1" customHeight="1" thickBot="1">
      <c r="B84" s="135" t="str">
        <f t="shared" si="3"/>
        <v/>
      </c>
      <c r="C84" s="136" t="s">
        <v>71</v>
      </c>
      <c r="D84" s="10"/>
      <c r="E84" s="11"/>
      <c r="F84" s="31">
        <f>SUM(F83)</f>
        <v>100000</v>
      </c>
      <c r="G84" s="137">
        <f>SUM(G83)</f>
        <v>100000</v>
      </c>
      <c r="H84" s="138">
        <f>SUM(H83)</f>
        <v>65692.5</v>
      </c>
      <c r="I84" s="31">
        <f>SUM(I83)</f>
        <v>104437.5</v>
      </c>
      <c r="J84" s="271">
        <f>SUM(J83)</f>
        <v>100000</v>
      </c>
      <c r="K84" s="312"/>
      <c r="L84" s="313"/>
    </row>
    <row r="85" spans="2:13" s="21" customFormat="1" ht="14.1" customHeight="1">
      <c r="B85" s="126" t="str">
        <f t="shared" si="3"/>
        <v/>
      </c>
      <c r="C85" s="155" t="s">
        <v>346</v>
      </c>
      <c r="D85" s="156"/>
      <c r="E85" s="129"/>
      <c r="F85" s="165"/>
      <c r="G85" s="166"/>
      <c r="H85" s="187"/>
      <c r="I85" s="132"/>
      <c r="J85" s="270"/>
      <c r="K85" s="310"/>
      <c r="L85" s="311"/>
    </row>
    <row r="86" spans="2:13" s="21" customFormat="1" ht="14.1" customHeight="1">
      <c r="B86" s="220" t="str">
        <f t="shared" si="3"/>
        <v>2</v>
      </c>
      <c r="C86" s="4">
        <v>3739</v>
      </c>
      <c r="D86" s="5" t="s">
        <v>39</v>
      </c>
      <c r="E86" s="7" t="s">
        <v>40</v>
      </c>
      <c r="F86" s="28"/>
      <c r="G86" s="86">
        <v>28268</v>
      </c>
      <c r="H86" s="102">
        <v>28268</v>
      </c>
      <c r="I86" s="28">
        <v>28268</v>
      </c>
      <c r="J86" s="78">
        <v>30000</v>
      </c>
      <c r="K86" s="310"/>
      <c r="L86" s="311"/>
    </row>
    <row r="87" spans="2:13" s="21" customFormat="1" ht="14.1" customHeight="1" thickBot="1">
      <c r="B87" s="135" t="str">
        <f t="shared" si="3"/>
        <v/>
      </c>
      <c r="C87" s="136" t="s">
        <v>71</v>
      </c>
      <c r="D87" s="10"/>
      <c r="E87" s="11"/>
      <c r="F87" s="31">
        <f>SUM(F86)</f>
        <v>0</v>
      </c>
      <c r="G87" s="137">
        <f>SUM(G86)</f>
        <v>28268</v>
      </c>
      <c r="H87" s="138">
        <f>SUM(H86)</f>
        <v>28268</v>
      </c>
      <c r="I87" s="31">
        <f>SUM(I86)</f>
        <v>28268</v>
      </c>
      <c r="J87" s="271">
        <f>SUM(J86)</f>
        <v>30000</v>
      </c>
      <c r="K87" s="312"/>
      <c r="L87" s="313"/>
    </row>
    <row r="88" spans="2:13" s="21" customFormat="1" ht="14.1" customHeight="1">
      <c r="B88" s="126" t="str">
        <f t="shared" ref="B88:B105" si="5">MID(D88,1,1)</f>
        <v/>
      </c>
      <c r="C88" s="161" t="s">
        <v>75</v>
      </c>
      <c r="D88" s="156"/>
      <c r="E88" s="157"/>
      <c r="F88" s="165"/>
      <c r="G88" s="166"/>
      <c r="H88" s="187"/>
      <c r="I88" s="132"/>
      <c r="J88" s="270"/>
      <c r="K88" s="310"/>
      <c r="L88" s="311"/>
    </row>
    <row r="89" spans="2:13" s="21" customFormat="1" ht="14.1" customHeight="1">
      <c r="B89" s="133" t="str">
        <f t="shared" si="5"/>
        <v>2</v>
      </c>
      <c r="C89" s="19" t="s">
        <v>76</v>
      </c>
      <c r="D89" s="17" t="s">
        <v>34</v>
      </c>
      <c r="E89" s="18" t="s">
        <v>35</v>
      </c>
      <c r="F89" s="25">
        <v>2000</v>
      </c>
      <c r="G89" s="80">
        <v>2000</v>
      </c>
      <c r="H89" s="101">
        <v>843</v>
      </c>
      <c r="I89" s="25">
        <f t="shared" ref="I89:I94" si="6">H89</f>
        <v>843</v>
      </c>
      <c r="J89" s="79">
        <v>2000</v>
      </c>
      <c r="K89" s="310"/>
      <c r="L89" s="311"/>
    </row>
    <row r="90" spans="2:13" s="21" customFormat="1" ht="14.1" customHeight="1">
      <c r="B90" s="133" t="str">
        <f t="shared" si="5"/>
        <v>2</v>
      </c>
      <c r="C90" s="19" t="s">
        <v>76</v>
      </c>
      <c r="D90" s="17" t="s">
        <v>66</v>
      </c>
      <c r="E90" s="18" t="s">
        <v>67</v>
      </c>
      <c r="F90" s="25">
        <v>200</v>
      </c>
      <c r="G90" s="80">
        <v>200</v>
      </c>
      <c r="H90" s="101"/>
      <c r="I90" s="25">
        <f t="shared" si="6"/>
        <v>0</v>
      </c>
      <c r="J90" s="79">
        <v>200</v>
      </c>
      <c r="K90" s="310"/>
      <c r="L90" s="311"/>
    </row>
    <row r="91" spans="2:13" s="21" customFormat="1" ht="14.1" customHeight="1">
      <c r="B91" s="133" t="str">
        <f t="shared" si="5"/>
        <v>2</v>
      </c>
      <c r="C91" s="19" t="s">
        <v>76</v>
      </c>
      <c r="D91" s="17" t="s">
        <v>77</v>
      </c>
      <c r="E91" s="18" t="s">
        <v>78</v>
      </c>
      <c r="F91" s="25">
        <v>1000</v>
      </c>
      <c r="G91" s="80">
        <v>1000</v>
      </c>
      <c r="H91" s="101">
        <v>1000</v>
      </c>
      <c r="I91" s="25">
        <f t="shared" si="6"/>
        <v>1000</v>
      </c>
      <c r="J91" s="79">
        <v>1000</v>
      </c>
      <c r="K91" s="310"/>
      <c r="L91" s="311"/>
    </row>
    <row r="92" spans="2:13" s="21" customFormat="1" ht="14.1" customHeight="1">
      <c r="B92" s="133" t="str">
        <f t="shared" si="5"/>
        <v>2</v>
      </c>
      <c r="C92" s="19" t="s">
        <v>76</v>
      </c>
      <c r="D92" s="17" t="s">
        <v>79</v>
      </c>
      <c r="E92" s="18" t="s">
        <v>80</v>
      </c>
      <c r="F92" s="25">
        <v>100</v>
      </c>
      <c r="G92" s="80">
        <v>100</v>
      </c>
      <c r="H92" s="101"/>
      <c r="I92" s="25">
        <f t="shared" si="6"/>
        <v>0</v>
      </c>
      <c r="J92" s="79">
        <v>100</v>
      </c>
      <c r="K92" s="310"/>
      <c r="L92" s="311"/>
    </row>
    <row r="93" spans="2:13" s="21" customFormat="1" ht="14.1" customHeight="1">
      <c r="B93" s="133" t="str">
        <f t="shared" si="5"/>
        <v>2</v>
      </c>
      <c r="C93" s="19" t="s">
        <v>76</v>
      </c>
      <c r="D93" s="17" t="s">
        <v>39</v>
      </c>
      <c r="E93" s="18" t="s">
        <v>40</v>
      </c>
      <c r="F93" s="25">
        <v>23000</v>
      </c>
      <c r="G93" s="80">
        <v>23000</v>
      </c>
      <c r="H93" s="101">
        <v>7428</v>
      </c>
      <c r="I93" s="25">
        <f t="shared" si="6"/>
        <v>7428</v>
      </c>
      <c r="J93" s="79">
        <v>10000</v>
      </c>
      <c r="K93" s="310"/>
      <c r="L93" s="311"/>
    </row>
    <row r="94" spans="2:13" s="9" customFormat="1" ht="14.1" customHeight="1">
      <c r="B94" s="220" t="str">
        <f t="shared" si="5"/>
        <v>2</v>
      </c>
      <c r="C94" s="4" t="s">
        <v>76</v>
      </c>
      <c r="D94" s="5">
        <v>2329</v>
      </c>
      <c r="E94" s="12" t="s">
        <v>347</v>
      </c>
      <c r="F94" s="28"/>
      <c r="G94" s="86">
        <v>3705</v>
      </c>
      <c r="H94" s="102">
        <v>3705.2</v>
      </c>
      <c r="I94" s="28">
        <f t="shared" si="6"/>
        <v>3705.2</v>
      </c>
      <c r="J94" s="78">
        <v>0</v>
      </c>
      <c r="K94" s="310"/>
      <c r="L94" s="311"/>
      <c r="M94" s="21"/>
    </row>
    <row r="95" spans="2:13" s="21" customFormat="1" ht="14.1" customHeight="1" thickBot="1">
      <c r="B95" s="135" t="str">
        <f t="shared" si="5"/>
        <v/>
      </c>
      <c r="C95" s="136" t="s">
        <v>81</v>
      </c>
      <c r="D95" s="10"/>
      <c r="E95" s="11"/>
      <c r="F95" s="31">
        <f>SUM(F89:F94)</f>
        <v>26300</v>
      </c>
      <c r="G95" s="137">
        <f>SUM(G89:G94)</f>
        <v>30005</v>
      </c>
      <c r="H95" s="138">
        <f>SUM(H89:H94)</f>
        <v>12976.2</v>
      </c>
      <c r="I95" s="31">
        <f>SUM(I89:I94)</f>
        <v>12976.2</v>
      </c>
      <c r="J95" s="271">
        <f>SUM(J89:J94)</f>
        <v>13300</v>
      </c>
      <c r="K95" s="312"/>
      <c r="L95" s="313"/>
    </row>
    <row r="96" spans="2:13" s="21" customFormat="1" ht="14.1" customHeight="1">
      <c r="B96" s="126" t="str">
        <f t="shared" si="5"/>
        <v/>
      </c>
      <c r="C96" s="155" t="s">
        <v>82</v>
      </c>
      <c r="D96" s="188"/>
      <c r="E96" s="189"/>
      <c r="F96" s="132"/>
      <c r="G96" s="130"/>
      <c r="H96" s="131"/>
      <c r="I96" s="132"/>
      <c r="J96" s="270"/>
      <c r="K96" s="310"/>
      <c r="L96" s="311"/>
    </row>
    <row r="97" spans="1:12" s="21" customFormat="1" ht="14.1" customHeight="1">
      <c r="B97" s="133" t="str">
        <f t="shared" si="5"/>
        <v>2</v>
      </c>
      <c r="C97" s="19" t="s">
        <v>83</v>
      </c>
      <c r="D97" s="17" t="s">
        <v>84</v>
      </c>
      <c r="E97" s="18" t="s">
        <v>85</v>
      </c>
      <c r="F97" s="25">
        <v>10000</v>
      </c>
      <c r="G97" s="80">
        <v>10000</v>
      </c>
      <c r="H97" s="101">
        <v>2753.44</v>
      </c>
      <c r="I97" s="25">
        <f>H97*12/10</f>
        <v>3304.1279999999997</v>
      </c>
      <c r="J97" s="79">
        <v>10000</v>
      </c>
      <c r="K97" s="310"/>
      <c r="L97" s="311"/>
    </row>
    <row r="98" spans="1:12" s="21" customFormat="1" ht="14.1" customHeight="1">
      <c r="B98" s="133" t="str">
        <f t="shared" si="5"/>
        <v>2</v>
      </c>
      <c r="C98" s="4" t="s">
        <v>83</v>
      </c>
      <c r="D98" s="5" t="s">
        <v>39</v>
      </c>
      <c r="E98" s="7" t="s">
        <v>40</v>
      </c>
      <c r="F98" s="28">
        <v>2000</v>
      </c>
      <c r="G98" s="86">
        <v>2000</v>
      </c>
      <c r="H98" s="102">
        <v>1699</v>
      </c>
      <c r="I98" s="28">
        <f>H98*12/10</f>
        <v>2038.8</v>
      </c>
      <c r="J98" s="78">
        <v>2000</v>
      </c>
      <c r="K98" s="310"/>
      <c r="L98" s="311"/>
    </row>
    <row r="99" spans="1:12" s="21" customFormat="1" ht="14.1" customHeight="1" thickBot="1">
      <c r="B99" s="135" t="str">
        <f t="shared" si="5"/>
        <v/>
      </c>
      <c r="C99" s="136" t="s">
        <v>86</v>
      </c>
      <c r="D99" s="10"/>
      <c r="E99" s="11"/>
      <c r="F99" s="31">
        <f>SUM(F97:F98)</f>
        <v>12000</v>
      </c>
      <c r="G99" s="137">
        <f>SUM(G97:G98)</f>
        <v>12000</v>
      </c>
      <c r="H99" s="138">
        <f>SUM(H97:H98)</f>
        <v>4452.4400000000005</v>
      </c>
      <c r="I99" s="31">
        <f>SUM(I97:I98)</f>
        <v>5342.9279999999999</v>
      </c>
      <c r="J99" s="271">
        <f>SUM(J97:J98)</f>
        <v>12000</v>
      </c>
      <c r="K99" s="312"/>
      <c r="L99" s="313"/>
    </row>
    <row r="100" spans="1:12" s="21" customFormat="1" ht="14.1" customHeight="1">
      <c r="B100" s="126" t="str">
        <f t="shared" si="5"/>
        <v/>
      </c>
      <c r="C100" s="161" t="s">
        <v>87</v>
      </c>
      <c r="D100" s="156"/>
      <c r="E100" s="157"/>
      <c r="F100" s="158"/>
      <c r="G100" s="159"/>
      <c r="H100" s="160"/>
      <c r="I100" s="132"/>
      <c r="J100" s="270"/>
      <c r="K100" s="310"/>
      <c r="L100" s="311"/>
    </row>
    <row r="101" spans="1:12" s="21" customFormat="1" ht="14.1" customHeight="1">
      <c r="B101" s="220" t="str">
        <f t="shared" si="5"/>
        <v>4</v>
      </c>
      <c r="C101" s="4" t="s">
        <v>88</v>
      </c>
      <c r="D101" s="5" t="s">
        <v>28</v>
      </c>
      <c r="E101" s="7" t="s">
        <v>29</v>
      </c>
      <c r="F101" s="28">
        <v>100000</v>
      </c>
      <c r="G101" s="86">
        <v>100000</v>
      </c>
      <c r="H101" s="102"/>
      <c r="I101" s="28">
        <f>H101*12/10</f>
        <v>0</v>
      </c>
      <c r="J101" s="78">
        <v>100000</v>
      </c>
      <c r="K101" s="310"/>
      <c r="L101" s="311"/>
    </row>
    <row r="102" spans="1:12" s="21" customFormat="1" ht="14.1" customHeight="1" thickBot="1">
      <c r="B102" s="135" t="str">
        <f t="shared" si="5"/>
        <v/>
      </c>
      <c r="C102" s="136" t="s">
        <v>89</v>
      </c>
      <c r="D102" s="10"/>
      <c r="E102" s="11"/>
      <c r="F102" s="31">
        <f>SUM(F101)</f>
        <v>100000</v>
      </c>
      <c r="G102" s="137">
        <f>SUM(G101)</f>
        <v>100000</v>
      </c>
      <c r="H102" s="138">
        <f>SUM(H101)</f>
        <v>0</v>
      </c>
      <c r="I102" s="31">
        <f>SUM(I101)</f>
        <v>0</v>
      </c>
      <c r="J102" s="271">
        <f>SUM(J101)</f>
        <v>100000</v>
      </c>
      <c r="K102" s="312"/>
      <c r="L102" s="313"/>
    </row>
    <row r="103" spans="1:12" s="21" customFormat="1" ht="14.1" customHeight="1">
      <c r="B103" s="126" t="str">
        <f t="shared" si="5"/>
        <v/>
      </c>
      <c r="C103" s="161" t="s">
        <v>90</v>
      </c>
      <c r="D103" s="156"/>
      <c r="E103" s="129"/>
      <c r="F103" s="165"/>
      <c r="G103" s="166"/>
      <c r="H103" s="131"/>
      <c r="I103" s="132"/>
      <c r="J103" s="270"/>
      <c r="K103" s="310"/>
      <c r="L103" s="311"/>
    </row>
    <row r="104" spans="1:12" s="21" customFormat="1" ht="14.1" customHeight="1">
      <c r="B104" s="220" t="str">
        <f t="shared" si="5"/>
        <v>2</v>
      </c>
      <c r="C104" s="4" t="s">
        <v>91</v>
      </c>
      <c r="D104" s="5" t="s">
        <v>39</v>
      </c>
      <c r="E104" s="7" t="s">
        <v>40</v>
      </c>
      <c r="F104" s="28">
        <v>5000</v>
      </c>
      <c r="G104" s="86">
        <v>5000</v>
      </c>
      <c r="H104" s="102"/>
      <c r="I104" s="25">
        <f>H104*12/10</f>
        <v>0</v>
      </c>
      <c r="J104" s="79">
        <v>5000</v>
      </c>
      <c r="K104" s="310"/>
      <c r="L104" s="311"/>
    </row>
    <row r="105" spans="1:12" s="21" customFormat="1" ht="14.1" customHeight="1" thickBot="1">
      <c r="B105" s="135" t="str">
        <f t="shared" si="5"/>
        <v/>
      </c>
      <c r="C105" s="190" t="s">
        <v>92</v>
      </c>
      <c r="D105" s="191"/>
      <c r="E105" s="192"/>
      <c r="F105" s="193">
        <f>SUM(F104)</f>
        <v>5000</v>
      </c>
      <c r="G105" s="194">
        <f>SUM(G104)</f>
        <v>5000</v>
      </c>
      <c r="H105" s="195">
        <f>SUM(H104)</f>
        <v>0</v>
      </c>
      <c r="I105" s="193">
        <f>SUM(I104)</f>
        <v>0</v>
      </c>
      <c r="J105" s="274">
        <f>SUM(J104)</f>
        <v>5000</v>
      </c>
      <c r="K105" s="312"/>
      <c r="L105" s="313"/>
    </row>
    <row r="106" spans="1:12" s="21" customFormat="1" ht="14.1" customHeight="1" thickBo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</row>
    <row r="107" spans="1:12" s="21" customFormat="1" ht="17.25" customHeight="1" thickBot="1">
      <c r="B107" s="222" t="str">
        <f>MID(D107,1,1)</f>
        <v/>
      </c>
      <c r="C107" s="223" t="s">
        <v>93</v>
      </c>
      <c r="D107" s="224"/>
      <c r="E107" s="225"/>
      <c r="F107" s="226">
        <f>F328+F319+F315+F312+F309+F306+F268+F263+F246+F231+F240+F228+F223+F275+F234+F322+F220+F209+F204+F197+F194+F189+F186+F180+F176+F169+F164+F161+F156+F144+F141+F137+F128+F119+F113</f>
        <v>14913714</v>
      </c>
      <c r="G107" s="227">
        <f>G328+G319+G315+G312+G309+G306+G268+G263+G246+G231+G240+G228+G223+G275+G234+G322+G220+G209+G204+G197+G194+G189+G186+G180+G176+G169+G164+G161+G156+G144+G141+G137+G128+G119+G113+G243</f>
        <v>15513199</v>
      </c>
      <c r="H107" s="228">
        <f>H328+H319+H315+H312+H309+H306+H268+H263+H246+H231+H240+H228+H223+H275+H234+H322+H220+H209+H204+H197+H194+H189+H186+H180+H176+H169+H164+H161+H156+H144+H137+H128+H119+H113+H243</f>
        <v>5900738.8899999987</v>
      </c>
      <c r="I107" s="229">
        <f>I328+I319+I315+I312+I309+I306+I268+I263+I246+I231+I240+I228+I223+I275+I234+I322+I220+I209+I204+I197+I194+I189+I186+I180+I176+I169+I164+I161+I156+I144+I141+I137+I128+I119+I113+I243</f>
        <v>8097384.148</v>
      </c>
      <c r="J107" s="269">
        <f>J328+J319+J315+J312+J309+J306+J268+J263+J246+J231+J240+J228+J223+J275+J234+J322+J220+J209+J204+J197+J194+J189+J186+J180+J176+J169+J164+J161+J156+J144+J141+J137+J128+J119+J113+J243</f>
        <v>16859748.125</v>
      </c>
      <c r="K107" s="314"/>
      <c r="L107" s="315"/>
    </row>
    <row r="108" spans="1:12" s="21" customFormat="1" ht="14.1" customHeight="1">
      <c r="B108" s="126" t="str">
        <f t="shared" ref="B108:B171" si="7">MID(D108,1,1)</f>
        <v/>
      </c>
      <c r="C108" s="161" t="s">
        <v>94</v>
      </c>
      <c r="D108" s="196"/>
      <c r="E108" s="197"/>
      <c r="F108" s="158"/>
      <c r="G108" s="166"/>
      <c r="H108" s="187"/>
      <c r="I108" s="132"/>
      <c r="J108" s="270"/>
      <c r="K108" s="310"/>
      <c r="L108" s="311"/>
    </row>
    <row r="109" spans="1:12" s="21" customFormat="1" ht="14.1" customHeight="1">
      <c r="B109" s="133" t="str">
        <f t="shared" si="7"/>
        <v>5</v>
      </c>
      <c r="C109" s="97">
        <v>2141</v>
      </c>
      <c r="D109" s="198">
        <v>5179</v>
      </c>
      <c r="E109" s="18" t="s">
        <v>348</v>
      </c>
      <c r="F109" s="30"/>
      <c r="G109" s="80">
        <v>5600</v>
      </c>
      <c r="H109" s="101">
        <v>5600</v>
      </c>
      <c r="I109" s="25">
        <f>H109</f>
        <v>5600</v>
      </c>
      <c r="J109" s="79">
        <v>5600</v>
      </c>
      <c r="K109" s="310"/>
      <c r="L109" s="311"/>
    </row>
    <row r="110" spans="1:12" s="21" customFormat="1" ht="14.1" customHeight="1">
      <c r="B110" s="133" t="str">
        <f t="shared" si="7"/>
        <v>5</v>
      </c>
      <c r="C110" s="97">
        <v>2141</v>
      </c>
      <c r="D110" s="198">
        <v>5212</v>
      </c>
      <c r="E110" s="18" t="s">
        <v>349</v>
      </c>
      <c r="F110" s="30"/>
      <c r="G110" s="80"/>
      <c r="H110" s="101"/>
      <c r="I110" s="25">
        <f>H110</f>
        <v>0</v>
      </c>
      <c r="J110" s="79">
        <v>48000</v>
      </c>
      <c r="K110" s="310"/>
      <c r="L110" s="311"/>
    </row>
    <row r="111" spans="1:12" s="21" customFormat="1" ht="14.1" customHeight="1">
      <c r="B111" s="133" t="str">
        <f t="shared" si="7"/>
        <v>5</v>
      </c>
      <c r="C111" s="19" t="s">
        <v>84</v>
      </c>
      <c r="D111" s="17" t="s">
        <v>95</v>
      </c>
      <c r="E111" s="18" t="s">
        <v>96</v>
      </c>
      <c r="F111" s="25">
        <v>5600</v>
      </c>
      <c r="G111" s="80"/>
      <c r="H111" s="101"/>
      <c r="I111" s="25">
        <f>H111</f>
        <v>0</v>
      </c>
      <c r="J111" s="79"/>
      <c r="K111" s="310"/>
      <c r="L111" s="311"/>
    </row>
    <row r="112" spans="1:12" s="21" customFormat="1" ht="14.1" customHeight="1">
      <c r="B112" s="133" t="str">
        <f t="shared" si="7"/>
        <v>5</v>
      </c>
      <c r="C112" s="4" t="s">
        <v>84</v>
      </c>
      <c r="D112" s="5" t="s">
        <v>97</v>
      </c>
      <c r="E112" s="7" t="s">
        <v>98</v>
      </c>
      <c r="F112" s="28">
        <v>7390</v>
      </c>
      <c r="G112" s="86">
        <v>7390</v>
      </c>
      <c r="H112" s="102">
        <v>7285</v>
      </c>
      <c r="I112" s="28">
        <f>H112</f>
        <v>7285</v>
      </c>
      <c r="J112" s="78">
        <v>7285</v>
      </c>
      <c r="K112" s="310"/>
      <c r="L112" s="311"/>
    </row>
    <row r="113" spans="2:12" s="21" customFormat="1" ht="14.1" customHeight="1" thickBot="1">
      <c r="B113" s="135" t="str">
        <f t="shared" si="7"/>
        <v/>
      </c>
      <c r="C113" s="136" t="s">
        <v>99</v>
      </c>
      <c r="D113" s="10"/>
      <c r="E113" s="11"/>
      <c r="F113" s="31">
        <f>SUM(F109:F112)</f>
        <v>12990</v>
      </c>
      <c r="G113" s="137">
        <f>SUM(G109:G112)</f>
        <v>12990</v>
      </c>
      <c r="H113" s="138">
        <f>SUM(H109:H112)</f>
        <v>12885</v>
      </c>
      <c r="I113" s="31">
        <f>SUM(I109:I112)</f>
        <v>12885</v>
      </c>
      <c r="J113" s="271">
        <f>SUM(J109:J112)</f>
        <v>60885</v>
      </c>
      <c r="K113" s="312"/>
      <c r="L113" s="313"/>
    </row>
    <row r="114" spans="2:12" s="21" customFormat="1" ht="14.1" customHeight="1">
      <c r="B114" s="126" t="str">
        <f t="shared" si="7"/>
        <v/>
      </c>
      <c r="C114" s="161" t="s">
        <v>32</v>
      </c>
      <c r="D114" s="156"/>
      <c r="E114" s="157"/>
      <c r="F114" s="158"/>
      <c r="G114" s="166"/>
      <c r="H114" s="187"/>
      <c r="I114" s="132"/>
      <c r="J114" s="270"/>
      <c r="K114" s="310"/>
      <c r="L114" s="311"/>
    </row>
    <row r="115" spans="2:12" s="21" customFormat="1" ht="14.1" customHeight="1">
      <c r="B115" s="133" t="str">
        <f t="shared" si="7"/>
        <v>5</v>
      </c>
      <c r="C115" s="97">
        <v>2143</v>
      </c>
      <c r="D115" s="199">
        <v>5021</v>
      </c>
      <c r="E115" s="82" t="s">
        <v>107</v>
      </c>
      <c r="F115" s="25">
        <v>1000</v>
      </c>
      <c r="G115" s="80">
        <v>4063</v>
      </c>
      <c r="H115" s="101">
        <v>4063</v>
      </c>
      <c r="I115" s="25">
        <f>H115</f>
        <v>4063</v>
      </c>
      <c r="J115" s="79">
        <v>5000</v>
      </c>
      <c r="K115" s="310"/>
      <c r="L115" s="311"/>
    </row>
    <row r="116" spans="2:12" s="21" customFormat="1" ht="14.1" customHeight="1">
      <c r="B116" s="133" t="str">
        <f t="shared" si="7"/>
        <v>5</v>
      </c>
      <c r="C116" s="19" t="s">
        <v>33</v>
      </c>
      <c r="D116" s="17" t="s">
        <v>100</v>
      </c>
      <c r="E116" s="18" t="s">
        <v>101</v>
      </c>
      <c r="F116" s="25">
        <v>2300</v>
      </c>
      <c r="G116" s="80">
        <v>4400</v>
      </c>
      <c r="H116" s="101">
        <v>4301</v>
      </c>
      <c r="I116" s="25">
        <f>H116</f>
        <v>4301</v>
      </c>
      <c r="J116" s="79">
        <v>5000</v>
      </c>
      <c r="K116" s="310"/>
      <c r="L116" s="311"/>
    </row>
    <row r="117" spans="2:12" s="21" customFormat="1" ht="14.1" customHeight="1">
      <c r="B117" s="133" t="str">
        <f t="shared" si="7"/>
        <v>5</v>
      </c>
      <c r="C117" s="19" t="s">
        <v>33</v>
      </c>
      <c r="D117" s="17" t="s">
        <v>102</v>
      </c>
      <c r="E117" s="18" t="s">
        <v>103</v>
      </c>
      <c r="F117" s="25">
        <v>1200</v>
      </c>
      <c r="G117" s="80">
        <v>1200</v>
      </c>
      <c r="H117" s="101"/>
      <c r="I117" s="25">
        <v>1200</v>
      </c>
      <c r="J117" s="79">
        <v>1200</v>
      </c>
      <c r="K117" s="310"/>
      <c r="L117" s="311"/>
    </row>
    <row r="118" spans="2:12" s="21" customFormat="1" ht="14.1" customHeight="1">
      <c r="B118" s="220" t="str">
        <f t="shared" si="7"/>
        <v>5</v>
      </c>
      <c r="C118" s="4" t="s">
        <v>33</v>
      </c>
      <c r="D118" s="5">
        <v>5169</v>
      </c>
      <c r="E118" s="12" t="s">
        <v>113</v>
      </c>
      <c r="F118" s="28"/>
      <c r="G118" s="86">
        <v>18268</v>
      </c>
      <c r="H118" s="102">
        <v>18367</v>
      </c>
      <c r="I118" s="28">
        <f>H118</f>
        <v>18367</v>
      </c>
      <c r="J118" s="78">
        <v>0</v>
      </c>
      <c r="K118" s="310"/>
      <c r="L118" s="311"/>
    </row>
    <row r="119" spans="2:12" s="21" customFormat="1" ht="14.1" customHeight="1" thickBot="1">
      <c r="B119" s="135" t="str">
        <f t="shared" si="7"/>
        <v/>
      </c>
      <c r="C119" s="136" t="s">
        <v>36</v>
      </c>
      <c r="D119" s="10"/>
      <c r="E119" s="11"/>
      <c r="F119" s="31">
        <f>SUM(F115:F118)</f>
        <v>4500</v>
      </c>
      <c r="G119" s="137">
        <f>SUM(G115:G118)</f>
        <v>27931</v>
      </c>
      <c r="H119" s="138">
        <f>SUM(H115:H118)</f>
        <v>26731</v>
      </c>
      <c r="I119" s="31">
        <f>SUM(I115:I118)</f>
        <v>27931</v>
      </c>
      <c r="J119" s="271">
        <f>SUM(J115:J118)</f>
        <v>11200</v>
      </c>
      <c r="K119" s="312"/>
      <c r="L119" s="313"/>
    </row>
    <row r="120" spans="2:12" s="21" customFormat="1" ht="14.1" customHeight="1">
      <c r="B120" s="126" t="str">
        <f t="shared" si="7"/>
        <v/>
      </c>
      <c r="C120" s="161" t="s">
        <v>104</v>
      </c>
      <c r="D120" s="156"/>
      <c r="E120" s="157"/>
      <c r="F120" s="158"/>
      <c r="G120" s="166"/>
      <c r="H120" s="187"/>
      <c r="I120" s="132"/>
      <c r="J120" s="270"/>
      <c r="K120" s="310"/>
      <c r="L120" s="311"/>
    </row>
    <row r="121" spans="2:12" s="21" customFormat="1" ht="14.1" customHeight="1">
      <c r="B121" s="133" t="str">
        <f t="shared" si="7"/>
        <v>5</v>
      </c>
      <c r="C121" s="19" t="s">
        <v>105</v>
      </c>
      <c r="D121" s="17" t="s">
        <v>106</v>
      </c>
      <c r="E121" s="134" t="s">
        <v>107</v>
      </c>
      <c r="F121" s="24">
        <v>3000</v>
      </c>
      <c r="G121" s="81">
        <v>3000</v>
      </c>
      <c r="H121" s="105"/>
      <c r="I121" s="25">
        <f t="shared" ref="I121:I184" si="8">H121*12/10</f>
        <v>0</v>
      </c>
      <c r="J121" s="91">
        <v>3000</v>
      </c>
      <c r="K121" s="310"/>
      <c r="L121" s="311"/>
    </row>
    <row r="122" spans="2:12" s="21" customFormat="1" ht="14.1" customHeight="1">
      <c r="B122" s="133" t="str">
        <f t="shared" si="7"/>
        <v>5</v>
      </c>
      <c r="C122" s="19" t="s">
        <v>105</v>
      </c>
      <c r="D122" s="17" t="s">
        <v>108</v>
      </c>
      <c r="E122" s="134" t="s">
        <v>109</v>
      </c>
      <c r="F122" s="24">
        <v>2000</v>
      </c>
      <c r="G122" s="81">
        <v>2000</v>
      </c>
      <c r="H122" s="105"/>
      <c r="I122" s="25">
        <f t="shared" si="8"/>
        <v>0</v>
      </c>
      <c r="J122" s="91">
        <v>2000</v>
      </c>
      <c r="K122" s="310"/>
      <c r="L122" s="311"/>
    </row>
    <row r="123" spans="2:12" s="21" customFormat="1" ht="14.1" customHeight="1">
      <c r="B123" s="133" t="str">
        <f t="shared" si="7"/>
        <v>5</v>
      </c>
      <c r="C123" s="19" t="s">
        <v>105</v>
      </c>
      <c r="D123" s="17" t="s">
        <v>110</v>
      </c>
      <c r="E123" s="134" t="s">
        <v>111</v>
      </c>
      <c r="F123" s="24">
        <v>23500</v>
      </c>
      <c r="G123" s="81">
        <v>23500</v>
      </c>
      <c r="H123" s="105">
        <v>7683.92</v>
      </c>
      <c r="I123" s="25">
        <f t="shared" si="8"/>
        <v>9220.7040000000015</v>
      </c>
      <c r="J123" s="91">
        <v>10000</v>
      </c>
      <c r="K123" s="310"/>
      <c r="L123" s="311"/>
    </row>
    <row r="124" spans="2:12" s="21" customFormat="1" ht="14.1" customHeight="1">
      <c r="B124" s="133" t="str">
        <f t="shared" si="7"/>
        <v>5</v>
      </c>
      <c r="C124" s="19" t="s">
        <v>105</v>
      </c>
      <c r="D124" s="17" t="s">
        <v>112</v>
      </c>
      <c r="E124" s="134" t="s">
        <v>113</v>
      </c>
      <c r="F124" s="24">
        <v>100000</v>
      </c>
      <c r="G124" s="81">
        <v>100000</v>
      </c>
      <c r="H124" s="105">
        <v>86788</v>
      </c>
      <c r="I124" s="25">
        <f t="shared" si="8"/>
        <v>104145.60000000001</v>
      </c>
      <c r="J124" s="91">
        <v>100000</v>
      </c>
      <c r="K124" s="310"/>
      <c r="L124" s="311"/>
    </row>
    <row r="125" spans="2:12" s="21" customFormat="1" ht="14.1" customHeight="1">
      <c r="B125" s="133" t="str">
        <f t="shared" si="7"/>
        <v>5</v>
      </c>
      <c r="C125" s="19" t="s">
        <v>105</v>
      </c>
      <c r="D125" s="17" t="s">
        <v>114</v>
      </c>
      <c r="E125" s="134" t="s">
        <v>115</v>
      </c>
      <c r="F125" s="24">
        <v>40000</v>
      </c>
      <c r="G125" s="81">
        <v>40000</v>
      </c>
      <c r="H125" s="105">
        <v>12025</v>
      </c>
      <c r="I125" s="25">
        <f t="shared" si="8"/>
        <v>14430</v>
      </c>
      <c r="J125" s="91">
        <v>20000</v>
      </c>
      <c r="K125" s="310"/>
      <c r="L125" s="311"/>
    </row>
    <row r="126" spans="2:12" s="21" customFormat="1" ht="14.1" customHeight="1">
      <c r="B126" s="133" t="str">
        <f t="shared" si="7"/>
        <v>5</v>
      </c>
      <c r="C126" s="19" t="s">
        <v>105</v>
      </c>
      <c r="D126" s="17" t="s">
        <v>116</v>
      </c>
      <c r="E126" s="134" t="s">
        <v>117</v>
      </c>
      <c r="F126" s="24">
        <v>1000</v>
      </c>
      <c r="G126" s="81">
        <v>1000</v>
      </c>
      <c r="H126" s="105"/>
      <c r="I126" s="25">
        <f t="shared" si="8"/>
        <v>0</v>
      </c>
      <c r="J126" s="91">
        <v>1000</v>
      </c>
      <c r="K126" s="310"/>
      <c r="L126" s="311"/>
    </row>
    <row r="127" spans="2:12" s="21" customFormat="1" ht="14.1" customHeight="1">
      <c r="B127" s="220" t="str">
        <f t="shared" si="7"/>
        <v>6</v>
      </c>
      <c r="C127" s="4" t="s">
        <v>105</v>
      </c>
      <c r="D127" s="5" t="s">
        <v>118</v>
      </c>
      <c r="E127" s="6" t="s">
        <v>119</v>
      </c>
      <c r="F127" s="26">
        <v>3000</v>
      </c>
      <c r="G127" s="84">
        <v>3000</v>
      </c>
      <c r="H127" s="106"/>
      <c r="I127" s="28">
        <f t="shared" si="8"/>
        <v>0</v>
      </c>
      <c r="J127" s="92">
        <v>3000</v>
      </c>
      <c r="K127" s="310"/>
      <c r="L127" s="311"/>
    </row>
    <row r="128" spans="2:12" s="21" customFormat="1" ht="14.1" customHeight="1" thickBot="1">
      <c r="B128" s="135" t="str">
        <f t="shared" si="7"/>
        <v/>
      </c>
      <c r="C128" s="136" t="s">
        <v>120</v>
      </c>
      <c r="D128" s="10"/>
      <c r="E128" s="11"/>
      <c r="F128" s="31">
        <f>SUM(F121:F127)</f>
        <v>172500</v>
      </c>
      <c r="G128" s="137">
        <f>SUM(G121:G127)</f>
        <v>172500</v>
      </c>
      <c r="H128" s="138">
        <f>SUM(H121:H127)</f>
        <v>106496.92</v>
      </c>
      <c r="I128" s="31">
        <f>SUM(I121:I127)</f>
        <v>127796.304</v>
      </c>
      <c r="J128" s="271">
        <f>SUM(J121:J127)</f>
        <v>139000</v>
      </c>
      <c r="K128" s="312"/>
      <c r="L128" s="313"/>
    </row>
    <row r="129" spans="2:12" s="21" customFormat="1" ht="14.1" customHeight="1">
      <c r="B129" s="126" t="str">
        <f t="shared" si="7"/>
        <v/>
      </c>
      <c r="C129" s="161" t="s">
        <v>121</v>
      </c>
      <c r="D129" s="156"/>
      <c r="E129" s="157"/>
      <c r="F129" s="200"/>
      <c r="G129" s="159"/>
      <c r="H129" s="187"/>
      <c r="I129" s="132"/>
      <c r="J129" s="270"/>
      <c r="K129" s="310"/>
      <c r="L129" s="311"/>
    </row>
    <row r="130" spans="2:12" s="21" customFormat="1" ht="14.1" customHeight="1">
      <c r="B130" s="133" t="str">
        <f t="shared" si="7"/>
        <v>5</v>
      </c>
      <c r="C130" s="19" t="s">
        <v>122</v>
      </c>
      <c r="D130" s="17" t="s">
        <v>106</v>
      </c>
      <c r="E130" s="18" t="s">
        <v>107</v>
      </c>
      <c r="F130" s="25">
        <v>10000</v>
      </c>
      <c r="G130" s="80">
        <v>10000</v>
      </c>
      <c r="H130" s="101"/>
      <c r="I130" s="25">
        <f t="shared" si="8"/>
        <v>0</v>
      </c>
      <c r="J130" s="79">
        <v>10000</v>
      </c>
      <c r="K130" s="310"/>
      <c r="L130" s="311"/>
    </row>
    <row r="131" spans="2:12" s="21" customFormat="1" ht="14.1" customHeight="1">
      <c r="B131" s="133" t="str">
        <f t="shared" si="7"/>
        <v>5</v>
      </c>
      <c r="C131" s="19" t="s">
        <v>122</v>
      </c>
      <c r="D131" s="17" t="s">
        <v>110</v>
      </c>
      <c r="E131" s="18" t="s">
        <v>111</v>
      </c>
      <c r="F131" s="25">
        <v>3000</v>
      </c>
      <c r="G131" s="80">
        <v>3000</v>
      </c>
      <c r="H131" s="101"/>
      <c r="I131" s="25">
        <f t="shared" si="8"/>
        <v>0</v>
      </c>
      <c r="J131" s="79">
        <v>3000</v>
      </c>
      <c r="K131" s="310"/>
      <c r="L131" s="311"/>
    </row>
    <row r="132" spans="2:12" s="21" customFormat="1" ht="14.1" customHeight="1">
      <c r="B132" s="133" t="str">
        <f t="shared" si="7"/>
        <v>5</v>
      </c>
      <c r="C132" s="19" t="s">
        <v>122</v>
      </c>
      <c r="D132" s="17" t="s">
        <v>100</v>
      </c>
      <c r="E132" s="18" t="s">
        <v>101</v>
      </c>
      <c r="F132" s="25">
        <v>2000</v>
      </c>
      <c r="G132" s="80">
        <v>2000</v>
      </c>
      <c r="H132" s="101">
        <v>500</v>
      </c>
      <c r="I132" s="25">
        <f t="shared" si="8"/>
        <v>600</v>
      </c>
      <c r="J132" s="79">
        <v>2000</v>
      </c>
      <c r="K132" s="310"/>
      <c r="L132" s="311"/>
    </row>
    <row r="133" spans="2:12" s="21" customFormat="1" ht="14.1" customHeight="1">
      <c r="B133" s="133" t="str">
        <f t="shared" si="7"/>
        <v>5</v>
      </c>
      <c r="C133" s="19" t="s">
        <v>122</v>
      </c>
      <c r="D133" s="17" t="s">
        <v>112</v>
      </c>
      <c r="E133" s="18" t="s">
        <v>113</v>
      </c>
      <c r="F133" s="25">
        <v>1200000</v>
      </c>
      <c r="G133" s="80">
        <v>1200000</v>
      </c>
      <c r="H133" s="101">
        <v>22550</v>
      </c>
      <c r="I133" s="25">
        <f>H133+56955.59</f>
        <v>79505.59</v>
      </c>
      <c r="J133" s="79">
        <f>1500000+220000</f>
        <v>1720000</v>
      </c>
      <c r="K133" s="310" t="s">
        <v>375</v>
      </c>
      <c r="L133" s="311"/>
    </row>
    <row r="134" spans="2:12" s="21" customFormat="1" ht="14.1" customHeight="1">
      <c r="B134" s="133" t="str">
        <f t="shared" si="7"/>
        <v>5</v>
      </c>
      <c r="C134" s="19" t="s">
        <v>122</v>
      </c>
      <c r="D134" s="17" t="s">
        <v>114</v>
      </c>
      <c r="E134" s="18" t="s">
        <v>115</v>
      </c>
      <c r="F134" s="25">
        <v>20000</v>
      </c>
      <c r="G134" s="80">
        <v>20000</v>
      </c>
      <c r="H134" s="101">
        <v>19933</v>
      </c>
      <c r="I134" s="25">
        <f t="shared" si="8"/>
        <v>23919.599999999999</v>
      </c>
      <c r="J134" s="79">
        <v>20000</v>
      </c>
      <c r="K134" s="310"/>
      <c r="L134" s="311"/>
    </row>
    <row r="135" spans="2:12" s="21" customFormat="1" ht="14.1" customHeight="1">
      <c r="B135" s="133" t="str">
        <f t="shared" si="7"/>
        <v>5</v>
      </c>
      <c r="C135" s="19">
        <v>2219</v>
      </c>
      <c r="D135" s="17">
        <v>5362</v>
      </c>
      <c r="E135" s="20" t="s">
        <v>117</v>
      </c>
      <c r="F135" s="25"/>
      <c r="G135" s="80">
        <v>5000</v>
      </c>
      <c r="H135" s="101">
        <v>5000</v>
      </c>
      <c r="I135" s="25">
        <f t="shared" si="8"/>
        <v>6000</v>
      </c>
      <c r="J135" s="79">
        <v>5000</v>
      </c>
      <c r="K135" s="310"/>
      <c r="L135" s="311"/>
    </row>
    <row r="136" spans="2:12" s="21" customFormat="1" ht="14.1" customHeight="1">
      <c r="B136" s="220" t="str">
        <f t="shared" si="7"/>
        <v>6</v>
      </c>
      <c r="C136" s="4" t="s">
        <v>122</v>
      </c>
      <c r="D136" s="5" t="s">
        <v>123</v>
      </c>
      <c r="E136" s="7" t="s">
        <v>124</v>
      </c>
      <c r="F136" s="28">
        <v>5000000</v>
      </c>
      <c r="G136" s="86">
        <v>5000000</v>
      </c>
      <c r="H136" s="102">
        <v>27321</v>
      </c>
      <c r="I136" s="28">
        <f t="shared" si="8"/>
        <v>32785.199999999997</v>
      </c>
      <c r="J136" s="78">
        <v>7500000</v>
      </c>
      <c r="K136" s="316" t="s">
        <v>398</v>
      </c>
      <c r="L136" s="317"/>
    </row>
    <row r="137" spans="2:12" s="21" customFormat="1" ht="14.1" customHeight="1" thickBot="1">
      <c r="B137" s="135" t="str">
        <f t="shared" si="7"/>
        <v/>
      </c>
      <c r="C137" s="136" t="s">
        <v>125</v>
      </c>
      <c r="D137" s="10"/>
      <c r="E137" s="11"/>
      <c r="F137" s="31">
        <f>SUM(F130:F136)</f>
        <v>6235000</v>
      </c>
      <c r="G137" s="137">
        <f>SUM(G130:G136)</f>
        <v>6240000</v>
      </c>
      <c r="H137" s="138">
        <f>SUM(H130:H136)</f>
        <v>75304</v>
      </c>
      <c r="I137" s="31">
        <f>SUM(I130:I136)</f>
        <v>142810.39000000001</v>
      </c>
      <c r="J137" s="271">
        <f>SUM(J130:J136)</f>
        <v>9260000</v>
      </c>
      <c r="K137" s="312"/>
      <c r="L137" s="313"/>
    </row>
    <row r="138" spans="2:12" s="21" customFormat="1" ht="14.1" customHeight="1">
      <c r="B138" s="126" t="str">
        <f t="shared" si="7"/>
        <v/>
      </c>
      <c r="C138" s="161" t="s">
        <v>126</v>
      </c>
      <c r="D138" s="156"/>
      <c r="E138" s="157"/>
      <c r="F138" s="200"/>
      <c r="G138" s="159"/>
      <c r="H138" s="187"/>
      <c r="I138" s="132"/>
      <c r="J138" s="270"/>
      <c r="K138" s="310"/>
      <c r="L138" s="311"/>
    </row>
    <row r="139" spans="2:12" s="21" customFormat="1" ht="14.1" customHeight="1">
      <c r="B139" s="133" t="str">
        <f t="shared" si="7"/>
        <v>5</v>
      </c>
      <c r="C139" s="19" t="s">
        <v>127</v>
      </c>
      <c r="D139" s="17" t="s">
        <v>106</v>
      </c>
      <c r="E139" s="18" t="s">
        <v>107</v>
      </c>
      <c r="F139" s="25">
        <v>1000</v>
      </c>
      <c r="G139" s="80">
        <v>1000</v>
      </c>
      <c r="H139" s="101"/>
      <c r="I139" s="25">
        <f t="shared" si="8"/>
        <v>0</v>
      </c>
      <c r="J139" s="79">
        <v>1000</v>
      </c>
      <c r="K139" s="310"/>
      <c r="L139" s="311"/>
    </row>
    <row r="140" spans="2:12" s="21" customFormat="1" ht="14.1" customHeight="1">
      <c r="B140" s="220" t="str">
        <f t="shared" si="7"/>
        <v>5</v>
      </c>
      <c r="C140" s="4" t="s">
        <v>127</v>
      </c>
      <c r="D140" s="5" t="s">
        <v>110</v>
      </c>
      <c r="E140" s="7" t="s">
        <v>111</v>
      </c>
      <c r="F140" s="28">
        <v>2000</v>
      </c>
      <c r="G140" s="86">
        <v>2000</v>
      </c>
      <c r="H140" s="102"/>
      <c r="I140" s="28">
        <f t="shared" si="8"/>
        <v>0</v>
      </c>
      <c r="J140" s="78">
        <v>2000</v>
      </c>
      <c r="K140" s="310"/>
      <c r="L140" s="311"/>
    </row>
    <row r="141" spans="2:12" s="21" customFormat="1" ht="14.1" customHeight="1" thickBot="1">
      <c r="B141" s="135" t="str">
        <f t="shared" si="7"/>
        <v/>
      </c>
      <c r="C141" s="136" t="s">
        <v>128</v>
      </c>
      <c r="D141" s="10"/>
      <c r="E141" s="11"/>
      <c r="F141" s="162">
        <f>SUM(F139:F140)</f>
        <v>3000</v>
      </c>
      <c r="G141" s="163">
        <f>SUM(G139:G140)</f>
        <v>3000</v>
      </c>
      <c r="H141" s="164">
        <f>SUM(H139:H140)</f>
        <v>0</v>
      </c>
      <c r="I141" s="31">
        <f>SUM(I138:I140)</f>
        <v>0</v>
      </c>
      <c r="J141" s="271">
        <f>SUM(J139:J140)</f>
        <v>3000</v>
      </c>
      <c r="K141" s="312"/>
      <c r="L141" s="313"/>
    </row>
    <row r="142" spans="2:12" s="21" customFormat="1" ht="14.1" customHeight="1">
      <c r="B142" s="126" t="str">
        <f t="shared" si="7"/>
        <v/>
      </c>
      <c r="C142" s="161" t="s">
        <v>129</v>
      </c>
      <c r="D142" s="156"/>
      <c r="E142" s="157"/>
      <c r="F142" s="200"/>
      <c r="G142" s="159"/>
      <c r="H142" s="187"/>
      <c r="I142" s="132"/>
      <c r="J142" s="270"/>
      <c r="K142" s="310"/>
      <c r="L142" s="311"/>
    </row>
    <row r="143" spans="2:12" s="21" customFormat="1" ht="14.1" customHeight="1">
      <c r="B143" s="220" t="str">
        <f t="shared" si="7"/>
        <v>5</v>
      </c>
      <c r="C143" s="4" t="s">
        <v>130</v>
      </c>
      <c r="D143" s="5" t="s">
        <v>95</v>
      </c>
      <c r="E143" s="7" t="s">
        <v>96</v>
      </c>
      <c r="F143" s="28">
        <v>3000</v>
      </c>
      <c r="G143" s="86">
        <v>3000</v>
      </c>
      <c r="H143" s="102"/>
      <c r="I143" s="28">
        <f t="shared" si="8"/>
        <v>0</v>
      </c>
      <c r="J143" s="78">
        <v>3000</v>
      </c>
      <c r="K143" s="310"/>
      <c r="L143" s="311"/>
    </row>
    <row r="144" spans="2:12" s="21" customFormat="1" ht="14.1" customHeight="1" thickBot="1">
      <c r="B144" s="135" t="str">
        <f t="shared" si="7"/>
        <v/>
      </c>
      <c r="C144" s="136" t="s">
        <v>131</v>
      </c>
      <c r="D144" s="10"/>
      <c r="E144" s="11"/>
      <c r="F144" s="31">
        <f>SUM(F143)</f>
        <v>3000</v>
      </c>
      <c r="G144" s="137">
        <f>SUM(G143)</f>
        <v>3000</v>
      </c>
      <c r="H144" s="138">
        <f>SUM(H143)</f>
        <v>0</v>
      </c>
      <c r="I144" s="31">
        <f>SUM(I143)</f>
        <v>0</v>
      </c>
      <c r="J144" s="271">
        <f>SUM(J143)</f>
        <v>3000</v>
      </c>
      <c r="K144" s="312"/>
      <c r="L144" s="313"/>
    </row>
    <row r="145" spans="2:13" s="21" customFormat="1" ht="14.1" customHeight="1">
      <c r="B145" s="126" t="str">
        <f t="shared" si="7"/>
        <v/>
      </c>
      <c r="C145" s="161" t="s">
        <v>37</v>
      </c>
      <c r="D145" s="156"/>
      <c r="E145" s="157"/>
      <c r="F145" s="200"/>
      <c r="G145" s="159"/>
      <c r="H145" s="187"/>
      <c r="I145" s="132"/>
      <c r="J145" s="270"/>
      <c r="K145" s="310"/>
      <c r="L145" s="311"/>
    </row>
    <row r="146" spans="2:13" s="21" customFormat="1" ht="14.1" customHeight="1">
      <c r="B146" s="133" t="str">
        <f t="shared" si="7"/>
        <v>5</v>
      </c>
      <c r="C146" s="19" t="s">
        <v>38</v>
      </c>
      <c r="D146" s="17" t="s">
        <v>106</v>
      </c>
      <c r="E146" s="18" t="s">
        <v>107</v>
      </c>
      <c r="F146" s="25">
        <v>5000</v>
      </c>
      <c r="G146" s="80">
        <v>5000</v>
      </c>
      <c r="H146" s="101">
        <v>2250</v>
      </c>
      <c r="I146" s="25">
        <f t="shared" si="8"/>
        <v>2700</v>
      </c>
      <c r="J146" s="79">
        <v>5000</v>
      </c>
      <c r="K146" s="310"/>
      <c r="L146" s="311"/>
    </row>
    <row r="147" spans="2:13" s="21" customFormat="1" ht="14.1" customHeight="1">
      <c r="B147" s="133" t="str">
        <f t="shared" si="7"/>
        <v>5</v>
      </c>
      <c r="C147" s="19" t="s">
        <v>38</v>
      </c>
      <c r="D147" s="17" t="s">
        <v>108</v>
      </c>
      <c r="E147" s="18" t="s">
        <v>109</v>
      </c>
      <c r="F147" s="25">
        <v>20000</v>
      </c>
      <c r="G147" s="80">
        <v>20000</v>
      </c>
      <c r="H147" s="101"/>
      <c r="I147" s="25">
        <f t="shared" si="8"/>
        <v>0</v>
      </c>
      <c r="J147" s="79">
        <v>20000</v>
      </c>
      <c r="K147" s="310"/>
      <c r="L147" s="311"/>
    </row>
    <row r="148" spans="2:13" s="21" customFormat="1" ht="14.1" customHeight="1">
      <c r="B148" s="133" t="str">
        <f t="shared" si="7"/>
        <v>5</v>
      </c>
      <c r="C148" s="19" t="s">
        <v>38</v>
      </c>
      <c r="D148" s="17" t="s">
        <v>110</v>
      </c>
      <c r="E148" s="18" t="s">
        <v>111</v>
      </c>
      <c r="F148" s="25">
        <v>24000</v>
      </c>
      <c r="G148" s="80">
        <v>24000</v>
      </c>
      <c r="H148" s="101">
        <v>4173</v>
      </c>
      <c r="I148" s="25">
        <f t="shared" si="8"/>
        <v>5007.6000000000004</v>
      </c>
      <c r="J148" s="79">
        <v>24000</v>
      </c>
      <c r="K148" s="310"/>
      <c r="L148" s="311"/>
    </row>
    <row r="149" spans="2:13" s="21" customFormat="1" ht="14.1" customHeight="1">
      <c r="B149" s="133" t="str">
        <f t="shared" si="7"/>
        <v>5</v>
      </c>
      <c r="C149" s="19" t="s">
        <v>38</v>
      </c>
      <c r="D149" s="17" t="s">
        <v>132</v>
      </c>
      <c r="E149" s="18" t="s">
        <v>133</v>
      </c>
      <c r="F149" s="25">
        <v>8000</v>
      </c>
      <c r="G149" s="80">
        <v>8000</v>
      </c>
      <c r="H149" s="101"/>
      <c r="I149" s="25">
        <f t="shared" si="8"/>
        <v>0</v>
      </c>
      <c r="J149" s="79">
        <v>8000</v>
      </c>
      <c r="K149" s="310"/>
      <c r="L149" s="311"/>
    </row>
    <row r="150" spans="2:13" s="21" customFormat="1" ht="14.1" customHeight="1">
      <c r="B150" s="133" t="str">
        <f t="shared" si="7"/>
        <v>5</v>
      </c>
      <c r="C150" s="19" t="s">
        <v>38</v>
      </c>
      <c r="D150" s="17" t="s">
        <v>134</v>
      </c>
      <c r="E150" s="18" t="s">
        <v>135</v>
      </c>
      <c r="F150" s="25">
        <v>3000</v>
      </c>
      <c r="G150" s="80">
        <v>3000</v>
      </c>
      <c r="H150" s="101">
        <v>870</v>
      </c>
      <c r="I150" s="25">
        <f>H150</f>
        <v>870</v>
      </c>
      <c r="J150" s="79">
        <v>3000</v>
      </c>
      <c r="K150" s="310"/>
      <c r="L150" s="311"/>
    </row>
    <row r="151" spans="2:13" s="21" customFormat="1" ht="14.1" customHeight="1">
      <c r="B151" s="133" t="str">
        <f t="shared" si="7"/>
        <v>5</v>
      </c>
      <c r="C151" s="19" t="s">
        <v>38</v>
      </c>
      <c r="D151" s="17" t="s">
        <v>136</v>
      </c>
      <c r="E151" s="18" t="s">
        <v>137</v>
      </c>
      <c r="F151" s="25">
        <v>4125</v>
      </c>
      <c r="G151" s="80">
        <v>4125</v>
      </c>
      <c r="H151" s="101"/>
      <c r="I151" s="25">
        <f t="shared" si="8"/>
        <v>0</v>
      </c>
      <c r="J151" s="79">
        <v>4125</v>
      </c>
      <c r="K151" s="310"/>
      <c r="L151" s="311"/>
    </row>
    <row r="152" spans="2:13" s="21" customFormat="1" ht="14.1" customHeight="1">
      <c r="B152" s="133" t="str">
        <f t="shared" si="7"/>
        <v>5</v>
      </c>
      <c r="C152" s="19" t="s">
        <v>38</v>
      </c>
      <c r="D152" s="17" t="s">
        <v>112</v>
      </c>
      <c r="E152" s="18" t="s">
        <v>113</v>
      </c>
      <c r="F152" s="25">
        <v>280000</v>
      </c>
      <c r="G152" s="80">
        <v>380000</v>
      </c>
      <c r="H152" s="101">
        <v>325097.39</v>
      </c>
      <c r="I152" s="25">
        <f t="shared" si="8"/>
        <v>390116.86800000002</v>
      </c>
      <c r="J152" s="79">
        <v>380000</v>
      </c>
      <c r="K152" s="310"/>
      <c r="L152" s="311"/>
    </row>
    <row r="153" spans="2:13" s="21" customFormat="1" ht="14.1" customHeight="1">
      <c r="B153" s="133" t="str">
        <f t="shared" si="7"/>
        <v>5</v>
      </c>
      <c r="C153" s="19" t="s">
        <v>38</v>
      </c>
      <c r="D153" s="17" t="s">
        <v>114</v>
      </c>
      <c r="E153" s="18" t="s">
        <v>115</v>
      </c>
      <c r="F153" s="25">
        <v>50000</v>
      </c>
      <c r="G153" s="80">
        <v>50000</v>
      </c>
      <c r="H153" s="101">
        <v>4713</v>
      </c>
      <c r="I153" s="25">
        <v>10000</v>
      </c>
      <c r="J153" s="79">
        <v>50000</v>
      </c>
      <c r="K153" s="310"/>
      <c r="L153" s="311"/>
    </row>
    <row r="154" spans="2:13" s="21" customFormat="1" ht="14.1" customHeight="1">
      <c r="B154" s="133" t="str">
        <f t="shared" si="7"/>
        <v>5</v>
      </c>
      <c r="C154" s="19">
        <v>2310</v>
      </c>
      <c r="D154" s="17">
        <v>5212</v>
      </c>
      <c r="E154" s="20" t="s">
        <v>350</v>
      </c>
      <c r="F154" s="25"/>
      <c r="G154" s="80"/>
      <c r="H154" s="101"/>
      <c r="I154" s="25">
        <f t="shared" si="8"/>
        <v>0</v>
      </c>
      <c r="J154" s="79">
        <v>100000</v>
      </c>
      <c r="K154" s="310" t="s">
        <v>351</v>
      </c>
      <c r="L154" s="311"/>
    </row>
    <row r="155" spans="2:13" s="9" customFormat="1" ht="14.1" customHeight="1">
      <c r="B155" s="220" t="str">
        <f t="shared" si="7"/>
        <v>5</v>
      </c>
      <c r="C155" s="4" t="s">
        <v>38</v>
      </c>
      <c r="D155" s="5">
        <v>5363</v>
      </c>
      <c r="E155" s="12" t="s">
        <v>242</v>
      </c>
      <c r="F155" s="28"/>
      <c r="G155" s="86">
        <v>5000</v>
      </c>
      <c r="H155" s="102">
        <v>5000</v>
      </c>
      <c r="I155" s="28">
        <f t="shared" si="8"/>
        <v>6000</v>
      </c>
      <c r="J155" s="78"/>
      <c r="K155" s="310"/>
      <c r="L155" s="311"/>
      <c r="M155" s="21"/>
    </row>
    <row r="156" spans="2:13" s="21" customFormat="1" ht="14.1" customHeight="1" thickBot="1">
      <c r="B156" s="135" t="str">
        <f t="shared" si="7"/>
        <v/>
      </c>
      <c r="C156" s="136" t="s">
        <v>41</v>
      </c>
      <c r="D156" s="10"/>
      <c r="E156" s="11"/>
      <c r="F156" s="162">
        <f>SUM(F146:F155)</f>
        <v>394125</v>
      </c>
      <c r="G156" s="163">
        <f>SUM(G146:G155)</f>
        <v>499125</v>
      </c>
      <c r="H156" s="164">
        <f>SUM(H146:H155)</f>
        <v>342103.39</v>
      </c>
      <c r="I156" s="31">
        <f>SUM(I146:I155)</f>
        <v>414694.46799999999</v>
      </c>
      <c r="J156" s="271">
        <f>SUM(J146:J155)</f>
        <v>594125</v>
      </c>
      <c r="K156" s="312"/>
      <c r="L156" s="313"/>
    </row>
    <row r="157" spans="2:13" s="21" customFormat="1" ht="14.1" customHeight="1">
      <c r="B157" s="126" t="str">
        <f t="shared" si="7"/>
        <v/>
      </c>
      <c r="C157" s="161" t="s">
        <v>138</v>
      </c>
      <c r="D157" s="156"/>
      <c r="E157" s="157"/>
      <c r="F157" s="200"/>
      <c r="G157" s="159"/>
      <c r="H157" s="187"/>
      <c r="I157" s="132"/>
      <c r="J157" s="270"/>
      <c r="K157" s="310"/>
      <c r="L157" s="311"/>
    </row>
    <row r="158" spans="2:13" s="21" customFormat="1" ht="14.1" customHeight="1">
      <c r="B158" s="133" t="str">
        <f t="shared" si="7"/>
        <v>5</v>
      </c>
      <c r="C158" s="97" t="s">
        <v>139</v>
      </c>
      <c r="D158" s="199" t="s">
        <v>112</v>
      </c>
      <c r="E158" s="134" t="s">
        <v>113</v>
      </c>
      <c r="F158" s="27">
        <v>60000</v>
      </c>
      <c r="G158" s="80">
        <v>80000</v>
      </c>
      <c r="H158" s="101">
        <v>64202</v>
      </c>
      <c r="I158" s="25">
        <f t="shared" si="8"/>
        <v>77042.399999999994</v>
      </c>
      <c r="J158" s="79">
        <v>75000</v>
      </c>
      <c r="K158" s="310"/>
      <c r="L158" s="311"/>
    </row>
    <row r="159" spans="2:13" s="21" customFormat="1" ht="14.1" customHeight="1">
      <c r="B159" s="133" t="str">
        <f t="shared" si="7"/>
        <v>5</v>
      </c>
      <c r="C159" s="97">
        <v>2321</v>
      </c>
      <c r="D159" s="199">
        <v>5212</v>
      </c>
      <c r="E159" s="82" t="s">
        <v>350</v>
      </c>
      <c r="F159" s="27"/>
      <c r="G159" s="80"/>
      <c r="H159" s="101"/>
      <c r="I159" s="25">
        <f t="shared" si="8"/>
        <v>0</v>
      </c>
      <c r="J159" s="79">
        <v>100000</v>
      </c>
      <c r="K159" s="310" t="s">
        <v>351</v>
      </c>
      <c r="L159" s="311"/>
    </row>
    <row r="160" spans="2:13" s="21" customFormat="1" ht="14.1" customHeight="1">
      <c r="B160" s="220" t="str">
        <f t="shared" si="7"/>
        <v>6</v>
      </c>
      <c r="C160" s="4" t="s">
        <v>139</v>
      </c>
      <c r="D160" s="5">
        <v>6371</v>
      </c>
      <c r="E160" s="12" t="s">
        <v>162</v>
      </c>
      <c r="F160" s="28"/>
      <c r="G160" s="86">
        <v>569632</v>
      </c>
      <c r="H160" s="102">
        <v>158725</v>
      </c>
      <c r="I160" s="28">
        <f>H160+60000</f>
        <v>218725</v>
      </c>
      <c r="J160" s="78">
        <v>600000</v>
      </c>
      <c r="K160" s="310" t="s">
        <v>377</v>
      </c>
      <c r="L160" s="311"/>
    </row>
    <row r="161" spans="2:12" s="21" customFormat="1" ht="14.1" customHeight="1" thickBot="1">
      <c r="B161" s="135" t="str">
        <f t="shared" si="7"/>
        <v/>
      </c>
      <c r="C161" s="136" t="s">
        <v>140</v>
      </c>
      <c r="D161" s="10"/>
      <c r="E161" s="11"/>
      <c r="F161" s="31">
        <f>SUM(F158:F160)</f>
        <v>60000</v>
      </c>
      <c r="G161" s="137">
        <f>SUM(G158:G160)</f>
        <v>649632</v>
      </c>
      <c r="H161" s="138">
        <f>SUM(H158:H160)</f>
        <v>222927</v>
      </c>
      <c r="I161" s="31">
        <f>SUM(I158:I160)</f>
        <v>295767.40000000002</v>
      </c>
      <c r="J161" s="271">
        <f>SUM(J158:J160)</f>
        <v>775000</v>
      </c>
      <c r="K161" s="312"/>
      <c r="L161" s="313"/>
    </row>
    <row r="162" spans="2:12" s="21" customFormat="1" ht="14.1" customHeight="1">
      <c r="B162" s="126" t="str">
        <f t="shared" si="7"/>
        <v/>
      </c>
      <c r="C162" s="161" t="s">
        <v>141</v>
      </c>
      <c r="D162" s="156"/>
      <c r="E162" s="157"/>
      <c r="F162" s="200"/>
      <c r="G162" s="159"/>
      <c r="H162" s="187"/>
      <c r="I162" s="132"/>
      <c r="J162" s="270"/>
      <c r="K162" s="310"/>
      <c r="L162" s="311"/>
    </row>
    <row r="163" spans="2:12" s="21" customFormat="1" ht="14.1" customHeight="1">
      <c r="B163" s="220" t="str">
        <f t="shared" si="7"/>
        <v>5</v>
      </c>
      <c r="C163" s="4" t="s">
        <v>142</v>
      </c>
      <c r="D163" s="5" t="s">
        <v>112</v>
      </c>
      <c r="E163" s="7" t="s">
        <v>113</v>
      </c>
      <c r="F163" s="28">
        <v>5000</v>
      </c>
      <c r="G163" s="86">
        <v>5000</v>
      </c>
      <c r="H163" s="102">
        <v>0</v>
      </c>
      <c r="I163" s="28">
        <f t="shared" si="8"/>
        <v>0</v>
      </c>
      <c r="J163" s="92">
        <v>5000</v>
      </c>
      <c r="K163" s="310"/>
      <c r="L163" s="311"/>
    </row>
    <row r="164" spans="2:12" s="21" customFormat="1" ht="14.1" customHeight="1" thickBot="1">
      <c r="B164" s="135" t="str">
        <f t="shared" si="7"/>
        <v/>
      </c>
      <c r="C164" s="136" t="s">
        <v>143</v>
      </c>
      <c r="D164" s="10"/>
      <c r="E164" s="11"/>
      <c r="F164" s="31">
        <f>SUM(F163)</f>
        <v>5000</v>
      </c>
      <c r="G164" s="137">
        <f>SUM(G163)</f>
        <v>5000</v>
      </c>
      <c r="H164" s="138">
        <f>SUM(H163)</f>
        <v>0</v>
      </c>
      <c r="I164" s="31">
        <f>SUM(I163)</f>
        <v>0</v>
      </c>
      <c r="J164" s="272">
        <f>SUM(J163)</f>
        <v>5000</v>
      </c>
      <c r="K164" s="312"/>
      <c r="L164" s="313"/>
    </row>
    <row r="165" spans="2:12" s="21" customFormat="1" ht="14.1" customHeight="1">
      <c r="B165" s="126" t="str">
        <f t="shared" si="7"/>
        <v/>
      </c>
      <c r="C165" s="161" t="s">
        <v>42</v>
      </c>
      <c r="D165" s="156"/>
      <c r="E165" s="157"/>
      <c r="F165" s="200"/>
      <c r="G165" s="159"/>
      <c r="H165" s="187"/>
      <c r="I165" s="132"/>
      <c r="J165" s="273"/>
      <c r="K165" s="310"/>
      <c r="L165" s="311"/>
    </row>
    <row r="166" spans="2:12" s="21" customFormat="1" ht="14.1" customHeight="1">
      <c r="B166" s="133" t="str">
        <f t="shared" si="7"/>
        <v>5</v>
      </c>
      <c r="C166" s="19" t="s">
        <v>43</v>
      </c>
      <c r="D166" s="17" t="s">
        <v>106</v>
      </c>
      <c r="E166" s="18" t="s">
        <v>107</v>
      </c>
      <c r="F166" s="25">
        <v>1000</v>
      </c>
      <c r="G166" s="80">
        <v>1000</v>
      </c>
      <c r="H166" s="101">
        <v>0</v>
      </c>
      <c r="I166" s="25">
        <f t="shared" si="8"/>
        <v>0</v>
      </c>
      <c r="J166" s="91">
        <v>1000</v>
      </c>
      <c r="K166" s="310"/>
      <c r="L166" s="311"/>
    </row>
    <row r="167" spans="2:12" s="21" customFormat="1" ht="14.1" customHeight="1">
      <c r="B167" s="133" t="str">
        <f t="shared" si="7"/>
        <v>5</v>
      </c>
      <c r="C167" s="19" t="s">
        <v>43</v>
      </c>
      <c r="D167" s="17" t="s">
        <v>134</v>
      </c>
      <c r="E167" s="18" t="s">
        <v>135</v>
      </c>
      <c r="F167" s="25">
        <v>4000</v>
      </c>
      <c r="G167" s="80">
        <v>4000</v>
      </c>
      <c r="H167" s="101">
        <v>1810</v>
      </c>
      <c r="I167" s="25">
        <v>2190</v>
      </c>
      <c r="J167" s="91">
        <v>4000</v>
      </c>
      <c r="K167" s="310"/>
      <c r="L167" s="311"/>
    </row>
    <row r="168" spans="2:12" s="21" customFormat="1" ht="14.1" customHeight="1">
      <c r="B168" s="220" t="str">
        <f t="shared" si="7"/>
        <v>5</v>
      </c>
      <c r="C168" s="4" t="s">
        <v>43</v>
      </c>
      <c r="D168" s="5" t="s">
        <v>112</v>
      </c>
      <c r="E168" s="7" t="s">
        <v>113</v>
      </c>
      <c r="F168" s="28">
        <v>230000</v>
      </c>
      <c r="G168" s="86">
        <v>230000</v>
      </c>
      <c r="H168" s="102">
        <v>181500</v>
      </c>
      <c r="I168" s="28">
        <f t="shared" si="8"/>
        <v>217800</v>
      </c>
      <c r="J168" s="92">
        <f>18150*12</f>
        <v>217800</v>
      </c>
      <c r="K168" s="310"/>
      <c r="L168" s="311"/>
    </row>
    <row r="169" spans="2:12" s="21" customFormat="1" ht="14.1" customHeight="1" thickBot="1">
      <c r="B169" s="135" t="str">
        <f t="shared" si="7"/>
        <v/>
      </c>
      <c r="C169" s="136" t="s">
        <v>44</v>
      </c>
      <c r="D169" s="10"/>
      <c r="E169" s="11"/>
      <c r="F169" s="31">
        <f>SUM(F166:F168)</f>
        <v>235000</v>
      </c>
      <c r="G169" s="137">
        <f>SUM(G166:G168)</f>
        <v>235000</v>
      </c>
      <c r="H169" s="138">
        <f>SUM(H166:H168)</f>
        <v>183310</v>
      </c>
      <c r="I169" s="31">
        <f>SUM(I166:I168)</f>
        <v>219990</v>
      </c>
      <c r="J169" s="272">
        <f>SUM(J166:J168)</f>
        <v>222800</v>
      </c>
      <c r="K169" s="312"/>
      <c r="L169" s="313"/>
    </row>
    <row r="170" spans="2:12" s="21" customFormat="1" ht="14.1" customHeight="1">
      <c r="B170" s="126" t="str">
        <f t="shared" si="7"/>
        <v/>
      </c>
      <c r="C170" s="161" t="s">
        <v>144</v>
      </c>
      <c r="D170" s="156"/>
      <c r="E170" s="157"/>
      <c r="F170" s="200"/>
      <c r="G170" s="159"/>
      <c r="H170" s="187"/>
      <c r="I170" s="132"/>
      <c r="J170" s="273"/>
      <c r="K170" s="310"/>
      <c r="L170" s="311"/>
    </row>
    <row r="171" spans="2:12" s="21" customFormat="1" ht="14.1" customHeight="1">
      <c r="B171" s="133" t="str">
        <f t="shared" si="7"/>
        <v>5</v>
      </c>
      <c r="C171" s="19" t="s">
        <v>145</v>
      </c>
      <c r="D171" s="17" t="s">
        <v>108</v>
      </c>
      <c r="E171" s="18" t="s">
        <v>109</v>
      </c>
      <c r="F171" s="25">
        <v>97940</v>
      </c>
      <c r="G171" s="80">
        <v>57963</v>
      </c>
      <c r="H171" s="101">
        <v>42639</v>
      </c>
      <c r="I171" s="25">
        <v>57963</v>
      </c>
      <c r="J171" s="91">
        <v>70000</v>
      </c>
      <c r="K171" s="310" t="s">
        <v>352</v>
      </c>
      <c r="L171" s="311"/>
    </row>
    <row r="172" spans="2:12" s="21" customFormat="1" ht="14.1" customHeight="1">
      <c r="B172" s="133" t="str">
        <f t="shared" ref="B172:B235" si="9">MID(D172,1,1)</f>
        <v>5</v>
      </c>
      <c r="C172" s="19" t="s">
        <v>145</v>
      </c>
      <c r="D172" s="17">
        <v>5139</v>
      </c>
      <c r="E172" s="20" t="s">
        <v>111</v>
      </c>
      <c r="F172" s="25"/>
      <c r="G172" s="80">
        <v>9977</v>
      </c>
      <c r="H172" s="101">
        <v>6737</v>
      </c>
      <c r="I172" s="25">
        <f t="shared" si="8"/>
        <v>8084.4</v>
      </c>
      <c r="J172" s="91">
        <v>10000</v>
      </c>
      <c r="K172" s="310"/>
      <c r="L172" s="311"/>
    </row>
    <row r="173" spans="2:12" s="21" customFormat="1" ht="14.1" customHeight="1">
      <c r="B173" s="133" t="str">
        <f t="shared" si="9"/>
        <v>5</v>
      </c>
      <c r="C173" s="19" t="s">
        <v>145</v>
      </c>
      <c r="D173" s="17" t="s">
        <v>112</v>
      </c>
      <c r="E173" s="18" t="s">
        <v>113</v>
      </c>
      <c r="F173" s="25">
        <v>15560</v>
      </c>
      <c r="G173" s="80">
        <v>15560</v>
      </c>
      <c r="H173" s="101">
        <v>3568</v>
      </c>
      <c r="I173" s="25">
        <f t="shared" si="8"/>
        <v>4281.6000000000004</v>
      </c>
      <c r="J173" s="91">
        <v>10000</v>
      </c>
      <c r="K173" s="310"/>
      <c r="L173" s="311"/>
    </row>
    <row r="174" spans="2:12" s="21" customFormat="1" ht="14.1" customHeight="1">
      <c r="B174" s="133" t="str">
        <f t="shared" si="9"/>
        <v>5</v>
      </c>
      <c r="C174" s="19" t="s">
        <v>145</v>
      </c>
      <c r="D174" s="17" t="s">
        <v>114</v>
      </c>
      <c r="E174" s="18" t="s">
        <v>115</v>
      </c>
      <c r="F174" s="25">
        <v>20000</v>
      </c>
      <c r="G174" s="80">
        <v>20000</v>
      </c>
      <c r="H174" s="101">
        <v>5468</v>
      </c>
      <c r="I174" s="25">
        <f t="shared" si="8"/>
        <v>6561.6</v>
      </c>
      <c r="J174" s="91">
        <v>5489</v>
      </c>
      <c r="K174" s="310"/>
      <c r="L174" s="311"/>
    </row>
    <row r="175" spans="2:12" s="21" customFormat="1" ht="14.1" customHeight="1">
      <c r="B175" s="220" t="str">
        <f t="shared" si="9"/>
        <v>5</v>
      </c>
      <c r="C175" s="4" t="s">
        <v>145</v>
      </c>
      <c r="D175" s="5" t="s">
        <v>146</v>
      </c>
      <c r="E175" s="7" t="s">
        <v>147</v>
      </c>
      <c r="F175" s="28">
        <v>648500</v>
      </c>
      <c r="G175" s="86">
        <v>658500</v>
      </c>
      <c r="H175" s="102">
        <v>648500</v>
      </c>
      <c r="I175" s="28">
        <f>H175+10000</f>
        <v>658500</v>
      </c>
      <c r="J175" s="92">
        <v>658500</v>
      </c>
      <c r="K175" s="310"/>
      <c r="L175" s="311"/>
    </row>
    <row r="176" spans="2:12" s="21" customFormat="1" ht="14.1" customHeight="1" thickBot="1">
      <c r="B176" s="135" t="str">
        <f t="shared" si="9"/>
        <v/>
      </c>
      <c r="C176" s="136" t="s">
        <v>148</v>
      </c>
      <c r="D176" s="10"/>
      <c r="E176" s="11"/>
      <c r="F176" s="31">
        <f>SUM(F171:F175)</f>
        <v>782000</v>
      </c>
      <c r="G176" s="137">
        <f>SUM(G171:G175)</f>
        <v>762000</v>
      </c>
      <c r="H176" s="138">
        <f>SUM(H171:H175)</f>
        <v>706912</v>
      </c>
      <c r="I176" s="31">
        <f>SUM(I171:I175)</f>
        <v>735390.6</v>
      </c>
      <c r="J176" s="272">
        <f>SUM(J171:J175)</f>
        <v>753989</v>
      </c>
      <c r="K176" s="312"/>
      <c r="L176" s="313"/>
    </row>
    <row r="177" spans="2:12" s="21" customFormat="1" ht="14.1" customHeight="1">
      <c r="B177" s="126" t="str">
        <f t="shared" si="9"/>
        <v/>
      </c>
      <c r="C177" s="161" t="s">
        <v>149</v>
      </c>
      <c r="D177" s="156"/>
      <c r="E177" s="157"/>
      <c r="F177" s="200"/>
      <c r="G177" s="159"/>
      <c r="H177" s="160"/>
      <c r="I177" s="132"/>
      <c r="J177" s="273"/>
      <c r="K177" s="310"/>
      <c r="L177" s="311"/>
    </row>
    <row r="178" spans="2:12" s="21" customFormat="1" ht="14.1" customHeight="1">
      <c r="B178" s="133" t="str">
        <f t="shared" si="9"/>
        <v>5</v>
      </c>
      <c r="C178" s="19" t="s">
        <v>150</v>
      </c>
      <c r="D178" s="17" t="s">
        <v>106</v>
      </c>
      <c r="E178" s="18" t="s">
        <v>107</v>
      </c>
      <c r="F178" s="25">
        <v>3000</v>
      </c>
      <c r="G178" s="80">
        <v>3000</v>
      </c>
      <c r="H178" s="101">
        <v>3000</v>
      </c>
      <c r="I178" s="25">
        <v>3000</v>
      </c>
      <c r="J178" s="91">
        <v>3000</v>
      </c>
      <c r="K178" s="310"/>
      <c r="L178" s="311"/>
    </row>
    <row r="179" spans="2:12" s="21" customFormat="1" ht="14.1" customHeight="1">
      <c r="B179" s="220" t="str">
        <f t="shared" si="9"/>
        <v>5</v>
      </c>
      <c r="C179" s="4" t="s">
        <v>150</v>
      </c>
      <c r="D179" s="5" t="s">
        <v>110</v>
      </c>
      <c r="E179" s="7" t="s">
        <v>111</v>
      </c>
      <c r="F179" s="28">
        <v>1000</v>
      </c>
      <c r="G179" s="86">
        <v>1000</v>
      </c>
      <c r="H179" s="102"/>
      <c r="I179" s="28">
        <f t="shared" si="8"/>
        <v>0</v>
      </c>
      <c r="J179" s="92">
        <v>1000</v>
      </c>
      <c r="K179" s="310"/>
      <c r="L179" s="311"/>
    </row>
    <row r="180" spans="2:12" s="21" customFormat="1" ht="14.1" customHeight="1" thickBot="1">
      <c r="B180" s="135" t="str">
        <f t="shared" si="9"/>
        <v/>
      </c>
      <c r="C180" s="136" t="s">
        <v>151</v>
      </c>
      <c r="D180" s="10"/>
      <c r="E180" s="11"/>
      <c r="F180" s="31">
        <f>SUM(F178:F179)</f>
        <v>4000</v>
      </c>
      <c r="G180" s="137">
        <f>SUM(G178:G179)</f>
        <v>4000</v>
      </c>
      <c r="H180" s="138">
        <f>SUM(H178:H179)</f>
        <v>3000</v>
      </c>
      <c r="I180" s="31">
        <f>SUM(I178:I179)</f>
        <v>3000</v>
      </c>
      <c r="J180" s="272">
        <f>SUM(J178:J179)</f>
        <v>4000</v>
      </c>
      <c r="K180" s="312"/>
      <c r="L180" s="313"/>
    </row>
    <row r="181" spans="2:12" s="21" customFormat="1" ht="14.1" customHeight="1">
      <c r="B181" s="126" t="str">
        <f t="shared" si="9"/>
        <v/>
      </c>
      <c r="C181" s="161" t="s">
        <v>45</v>
      </c>
      <c r="D181" s="156"/>
      <c r="E181" s="157"/>
      <c r="F181" s="200"/>
      <c r="G181" s="159"/>
      <c r="H181" s="160"/>
      <c r="I181" s="132"/>
      <c r="J181" s="273"/>
      <c r="K181" s="310"/>
      <c r="L181" s="311"/>
    </row>
    <row r="182" spans="2:12" s="21" customFormat="1" ht="14.1" customHeight="1">
      <c r="B182" s="133" t="str">
        <f t="shared" si="9"/>
        <v>5</v>
      </c>
      <c r="C182" s="19" t="s">
        <v>46</v>
      </c>
      <c r="D182" s="17" t="s">
        <v>110</v>
      </c>
      <c r="E182" s="18" t="s">
        <v>111</v>
      </c>
      <c r="F182" s="25">
        <v>1000</v>
      </c>
      <c r="G182" s="80">
        <v>1000</v>
      </c>
      <c r="H182" s="101">
        <v>544</v>
      </c>
      <c r="I182" s="25">
        <v>1000</v>
      </c>
      <c r="J182" s="91">
        <v>1000</v>
      </c>
      <c r="K182" s="310"/>
      <c r="L182" s="311"/>
    </row>
    <row r="183" spans="2:12" s="21" customFormat="1" ht="14.1" customHeight="1">
      <c r="B183" s="133" t="str">
        <f t="shared" si="9"/>
        <v>5</v>
      </c>
      <c r="C183" s="19" t="s">
        <v>46</v>
      </c>
      <c r="D183" s="17" t="s">
        <v>134</v>
      </c>
      <c r="E183" s="18" t="s">
        <v>135</v>
      </c>
      <c r="F183" s="25">
        <v>1200</v>
      </c>
      <c r="G183" s="80">
        <v>1200</v>
      </c>
      <c r="H183" s="101">
        <v>328</v>
      </c>
      <c r="I183" s="25">
        <v>328</v>
      </c>
      <c r="J183" s="91">
        <v>1000</v>
      </c>
      <c r="K183" s="310"/>
      <c r="L183" s="311"/>
    </row>
    <row r="184" spans="2:12" s="21" customFormat="1" ht="14.1" customHeight="1">
      <c r="B184" s="133" t="str">
        <f t="shared" si="9"/>
        <v>5</v>
      </c>
      <c r="C184" s="19" t="s">
        <v>46</v>
      </c>
      <c r="D184" s="17" t="s">
        <v>112</v>
      </c>
      <c r="E184" s="18" t="s">
        <v>113</v>
      </c>
      <c r="F184" s="25">
        <v>200</v>
      </c>
      <c r="G184" s="80">
        <v>200</v>
      </c>
      <c r="H184" s="101"/>
      <c r="I184" s="25">
        <f t="shared" si="8"/>
        <v>0</v>
      </c>
      <c r="J184" s="91">
        <v>1000</v>
      </c>
      <c r="K184" s="310"/>
      <c r="L184" s="311"/>
    </row>
    <row r="185" spans="2:12" s="21" customFormat="1" ht="14.1" customHeight="1">
      <c r="B185" s="220" t="str">
        <f t="shared" si="9"/>
        <v>5</v>
      </c>
      <c r="C185" s="4" t="s">
        <v>46</v>
      </c>
      <c r="D185" s="5" t="s">
        <v>114</v>
      </c>
      <c r="E185" s="7" t="s">
        <v>115</v>
      </c>
      <c r="F185" s="28">
        <v>120000</v>
      </c>
      <c r="G185" s="86">
        <v>120000</v>
      </c>
      <c r="H185" s="102">
        <v>49029.2</v>
      </c>
      <c r="I185" s="28">
        <f>H185+67639</f>
        <v>116668.2</v>
      </c>
      <c r="J185" s="92">
        <v>25000</v>
      </c>
      <c r="K185" s="310"/>
      <c r="L185" s="311"/>
    </row>
    <row r="186" spans="2:12" s="21" customFormat="1" ht="14.1" customHeight="1" thickBot="1">
      <c r="B186" s="135" t="str">
        <f t="shared" si="9"/>
        <v/>
      </c>
      <c r="C186" s="136" t="s">
        <v>47</v>
      </c>
      <c r="D186" s="10"/>
      <c r="E186" s="11"/>
      <c r="F186" s="31">
        <f>SUM(F182:F185)</f>
        <v>122400</v>
      </c>
      <c r="G186" s="137">
        <f>SUM(G182:G185)</f>
        <v>122400</v>
      </c>
      <c r="H186" s="138">
        <f>SUM(H182:H185)</f>
        <v>49901.2</v>
      </c>
      <c r="I186" s="31">
        <f>SUM(I182:I185)</f>
        <v>117996.2</v>
      </c>
      <c r="J186" s="272">
        <f>SUM(J182:J185)</f>
        <v>28000</v>
      </c>
      <c r="K186" s="312"/>
      <c r="L186" s="313"/>
    </row>
    <row r="187" spans="2:12" s="21" customFormat="1" ht="14.1" customHeight="1">
      <c r="B187" s="126" t="str">
        <f t="shared" si="9"/>
        <v/>
      </c>
      <c r="C187" s="161" t="s">
        <v>152</v>
      </c>
      <c r="D187" s="156"/>
      <c r="E187" s="157"/>
      <c r="F187" s="200"/>
      <c r="G187" s="159"/>
      <c r="H187" s="160"/>
      <c r="I187" s="132"/>
      <c r="J187" s="273"/>
      <c r="K187" s="310"/>
      <c r="L187" s="311"/>
    </row>
    <row r="188" spans="2:12" s="21" customFormat="1" ht="14.1" customHeight="1">
      <c r="B188" s="133" t="str">
        <f t="shared" si="9"/>
        <v>5</v>
      </c>
      <c r="C188" s="19" t="s">
        <v>153</v>
      </c>
      <c r="D188" s="17" t="s">
        <v>154</v>
      </c>
      <c r="E188" s="18" t="s">
        <v>155</v>
      </c>
      <c r="F188" s="25">
        <v>5000</v>
      </c>
      <c r="G188" s="80">
        <v>0</v>
      </c>
      <c r="H188" s="101">
        <v>0</v>
      </c>
      <c r="I188" s="25">
        <f>H188*12/10</f>
        <v>0</v>
      </c>
      <c r="J188" s="79">
        <v>0</v>
      </c>
      <c r="K188" s="310"/>
      <c r="L188" s="311"/>
    </row>
    <row r="189" spans="2:12" s="21" customFormat="1" ht="14.1" customHeight="1" thickBot="1">
      <c r="B189" s="268" t="str">
        <f t="shared" si="9"/>
        <v/>
      </c>
      <c r="C189" s="190" t="s">
        <v>156</v>
      </c>
      <c r="D189" s="191"/>
      <c r="E189" s="192"/>
      <c r="F189" s="193">
        <f>SUM(F188)</f>
        <v>5000</v>
      </c>
      <c r="G189" s="194">
        <f>SUM(G188)</f>
        <v>0</v>
      </c>
      <c r="H189" s="195">
        <f>SUM(H188)</f>
        <v>0</v>
      </c>
      <c r="I189" s="193">
        <f>SUM(I188)</f>
        <v>0</v>
      </c>
      <c r="J189" s="274">
        <f>SUM(J188)</f>
        <v>0</v>
      </c>
      <c r="K189" s="312"/>
      <c r="L189" s="313"/>
    </row>
    <row r="190" spans="2:12" s="21" customFormat="1" ht="14.1" customHeight="1">
      <c r="B190" s="133" t="str">
        <f t="shared" si="9"/>
        <v/>
      </c>
      <c r="C190" s="97" t="s">
        <v>157</v>
      </c>
      <c r="D190" s="199"/>
      <c r="E190" s="134"/>
      <c r="F190" s="27"/>
      <c r="G190" s="85"/>
      <c r="H190" s="103"/>
      <c r="I190" s="25"/>
      <c r="J190" s="79"/>
      <c r="K190" s="310"/>
      <c r="L190" s="311"/>
    </row>
    <row r="191" spans="2:12" s="21" customFormat="1" ht="14.1" customHeight="1">
      <c r="B191" s="133" t="str">
        <f t="shared" si="9"/>
        <v>5</v>
      </c>
      <c r="C191" s="19" t="s">
        <v>158</v>
      </c>
      <c r="D191" s="17" t="s">
        <v>106</v>
      </c>
      <c r="E191" s="18" t="s">
        <v>107</v>
      </c>
      <c r="F191" s="25">
        <v>4000</v>
      </c>
      <c r="G191" s="80">
        <v>4000</v>
      </c>
      <c r="H191" s="101"/>
      <c r="I191" s="25">
        <f>H191*12/10</f>
        <v>0</v>
      </c>
      <c r="J191" s="79">
        <v>4000</v>
      </c>
      <c r="K191" s="310"/>
      <c r="L191" s="311"/>
    </row>
    <row r="192" spans="2:12" s="21" customFormat="1" ht="14.1" customHeight="1">
      <c r="B192" s="133" t="str">
        <f t="shared" si="9"/>
        <v>5</v>
      </c>
      <c r="C192" s="19" t="s">
        <v>158</v>
      </c>
      <c r="D192" s="17" t="s">
        <v>159</v>
      </c>
      <c r="E192" s="18" t="s">
        <v>160</v>
      </c>
      <c r="F192" s="25">
        <v>12000</v>
      </c>
      <c r="G192" s="80">
        <v>12000</v>
      </c>
      <c r="H192" s="101">
        <v>9604.9</v>
      </c>
      <c r="I192" s="25">
        <v>12000</v>
      </c>
      <c r="J192" s="79">
        <v>12000</v>
      </c>
      <c r="K192" s="310"/>
      <c r="L192" s="311"/>
    </row>
    <row r="193" spans="2:13" s="21" customFormat="1" ht="14.1" customHeight="1">
      <c r="B193" s="220" t="str">
        <f t="shared" si="9"/>
        <v>6</v>
      </c>
      <c r="C193" s="4" t="s">
        <v>158</v>
      </c>
      <c r="D193" s="5" t="s">
        <v>161</v>
      </c>
      <c r="E193" s="7" t="s">
        <v>162</v>
      </c>
      <c r="F193" s="28">
        <v>600000</v>
      </c>
      <c r="G193" s="86">
        <v>0</v>
      </c>
      <c r="H193" s="102">
        <v>0</v>
      </c>
      <c r="I193" s="28">
        <f>H193*12/10</f>
        <v>0</v>
      </c>
      <c r="J193" s="78">
        <v>0</v>
      </c>
      <c r="K193" s="310"/>
      <c r="L193" s="311"/>
    </row>
    <row r="194" spans="2:13" s="21" customFormat="1" ht="14.1" customHeight="1" thickBot="1">
      <c r="B194" s="135" t="str">
        <f t="shared" si="9"/>
        <v/>
      </c>
      <c r="C194" s="136" t="s">
        <v>163</v>
      </c>
      <c r="D194" s="10"/>
      <c r="E194" s="11"/>
      <c r="F194" s="31">
        <f>SUM(F191:F193)</f>
        <v>616000</v>
      </c>
      <c r="G194" s="137">
        <f>SUM(G191:G193)</f>
        <v>16000</v>
      </c>
      <c r="H194" s="138">
        <f>SUM(H191:H193)</f>
        <v>9604.9</v>
      </c>
      <c r="I194" s="31">
        <f>SUM(I191:I193)</f>
        <v>12000</v>
      </c>
      <c r="J194" s="271">
        <f>SUM(J191:J193)</f>
        <v>16000</v>
      </c>
      <c r="K194" s="312"/>
      <c r="L194" s="313"/>
    </row>
    <row r="195" spans="2:13" s="21" customFormat="1" ht="14.1" customHeight="1">
      <c r="B195" s="126" t="str">
        <f t="shared" si="9"/>
        <v/>
      </c>
      <c r="C195" s="161" t="s">
        <v>164</v>
      </c>
      <c r="D195" s="156"/>
      <c r="E195" s="157"/>
      <c r="F195" s="200"/>
      <c r="G195" s="159"/>
      <c r="H195" s="160"/>
      <c r="I195" s="132"/>
      <c r="J195" s="270"/>
      <c r="K195" s="310"/>
      <c r="L195" s="311"/>
    </row>
    <row r="196" spans="2:13" s="21" customFormat="1" ht="14.1" customHeight="1">
      <c r="B196" s="133" t="str">
        <f t="shared" si="9"/>
        <v>5</v>
      </c>
      <c r="C196" s="4" t="s">
        <v>165</v>
      </c>
      <c r="D196" s="5" t="s">
        <v>95</v>
      </c>
      <c r="E196" s="7" t="s">
        <v>96</v>
      </c>
      <c r="F196" s="28">
        <v>50000</v>
      </c>
      <c r="G196" s="86">
        <v>50000</v>
      </c>
      <c r="H196" s="102">
        <v>50000</v>
      </c>
      <c r="I196" s="28">
        <v>50000</v>
      </c>
      <c r="J196" s="78">
        <v>50000</v>
      </c>
      <c r="K196" s="310"/>
      <c r="L196" s="311"/>
    </row>
    <row r="197" spans="2:13" s="21" customFormat="1" ht="14.1" customHeight="1" thickBot="1">
      <c r="B197" s="135" t="str">
        <f t="shared" si="9"/>
        <v/>
      </c>
      <c r="C197" s="136" t="s">
        <v>166</v>
      </c>
      <c r="D197" s="10"/>
      <c r="E197" s="11"/>
      <c r="F197" s="31">
        <f>SUM(F196)</f>
        <v>50000</v>
      </c>
      <c r="G197" s="137">
        <f>SUM(G196)</f>
        <v>50000</v>
      </c>
      <c r="H197" s="138">
        <f>SUM(H196)</f>
        <v>50000</v>
      </c>
      <c r="I197" s="31">
        <f>SUM(I196)</f>
        <v>50000</v>
      </c>
      <c r="J197" s="271">
        <f>SUM(J196)</f>
        <v>50000</v>
      </c>
      <c r="K197" s="312"/>
      <c r="L197" s="313"/>
    </row>
    <row r="198" spans="2:13" s="21" customFormat="1" ht="14.1" customHeight="1">
      <c r="B198" s="126" t="str">
        <f t="shared" si="9"/>
        <v/>
      </c>
      <c r="C198" s="161" t="s">
        <v>53</v>
      </c>
      <c r="D198" s="156"/>
      <c r="E198" s="157"/>
      <c r="F198" s="200"/>
      <c r="G198" s="159"/>
      <c r="H198" s="160"/>
      <c r="I198" s="132"/>
      <c r="J198" s="270"/>
      <c r="K198" s="310"/>
      <c r="L198" s="311"/>
    </row>
    <row r="199" spans="2:13" s="21" customFormat="1" ht="14.1" customHeight="1">
      <c r="B199" s="133" t="str">
        <f t="shared" si="9"/>
        <v>5</v>
      </c>
      <c r="C199" s="19" t="s">
        <v>54</v>
      </c>
      <c r="D199" s="17" t="s">
        <v>106</v>
      </c>
      <c r="E199" s="18" t="s">
        <v>107</v>
      </c>
      <c r="F199" s="25">
        <v>1000</v>
      </c>
      <c r="G199" s="80">
        <v>1000</v>
      </c>
      <c r="H199" s="101"/>
      <c r="I199" s="25">
        <f>H199*12/10</f>
        <v>0</v>
      </c>
      <c r="J199" s="79">
        <v>1000</v>
      </c>
      <c r="K199" s="310"/>
      <c r="L199" s="311"/>
    </row>
    <row r="200" spans="2:13" s="21" customFormat="1" ht="14.1" customHeight="1">
      <c r="B200" s="133" t="str">
        <f t="shared" si="9"/>
        <v>5</v>
      </c>
      <c r="C200" s="19" t="s">
        <v>54</v>
      </c>
      <c r="D200" s="17" t="s">
        <v>110</v>
      </c>
      <c r="E200" s="18" t="s">
        <v>111</v>
      </c>
      <c r="F200" s="25">
        <v>20000</v>
      </c>
      <c r="G200" s="80">
        <v>20000</v>
      </c>
      <c r="H200" s="101"/>
      <c r="I200" s="25">
        <v>5000</v>
      </c>
      <c r="J200" s="79">
        <v>20000</v>
      </c>
      <c r="K200" s="310"/>
      <c r="L200" s="311"/>
    </row>
    <row r="201" spans="2:13" s="21" customFormat="1" ht="14.1" customHeight="1">
      <c r="B201" s="133" t="str">
        <f t="shared" si="9"/>
        <v>5</v>
      </c>
      <c r="C201" s="19" t="s">
        <v>54</v>
      </c>
      <c r="D201" s="17" t="s">
        <v>134</v>
      </c>
      <c r="E201" s="18" t="s">
        <v>135</v>
      </c>
      <c r="F201" s="25">
        <v>60000</v>
      </c>
      <c r="G201" s="80">
        <v>60000</v>
      </c>
      <c r="H201" s="101">
        <v>22455</v>
      </c>
      <c r="I201" s="25">
        <f>H201</f>
        <v>22455</v>
      </c>
      <c r="J201" s="79">
        <v>60000</v>
      </c>
      <c r="K201" s="310"/>
      <c r="L201" s="311"/>
    </row>
    <row r="202" spans="2:13" s="21" customFormat="1" ht="14.1" customHeight="1">
      <c r="B202" s="133" t="str">
        <f t="shared" si="9"/>
        <v>5</v>
      </c>
      <c r="C202" s="19" t="s">
        <v>54</v>
      </c>
      <c r="D202" s="17" t="s">
        <v>112</v>
      </c>
      <c r="E202" s="18" t="s">
        <v>113</v>
      </c>
      <c r="F202" s="25">
        <v>21000</v>
      </c>
      <c r="G202" s="80">
        <v>21000</v>
      </c>
      <c r="H202" s="101">
        <v>3243</v>
      </c>
      <c r="I202" s="25">
        <f>H202*12/10</f>
        <v>3891.6</v>
      </c>
      <c r="J202" s="91">
        <v>20000</v>
      </c>
      <c r="K202" s="310"/>
      <c r="L202" s="311"/>
    </row>
    <row r="203" spans="2:13" s="9" customFormat="1" ht="14.1" customHeight="1">
      <c r="B203" s="220" t="str">
        <f t="shared" si="9"/>
        <v>5</v>
      </c>
      <c r="C203" s="4">
        <v>3631</v>
      </c>
      <c r="D203" s="5">
        <v>5171</v>
      </c>
      <c r="E203" s="12" t="s">
        <v>115</v>
      </c>
      <c r="F203" s="28">
        <v>21000</v>
      </c>
      <c r="G203" s="86">
        <v>21000</v>
      </c>
      <c r="H203" s="102"/>
      <c r="I203" s="28">
        <v>10000</v>
      </c>
      <c r="J203" s="78">
        <v>10000</v>
      </c>
      <c r="K203" s="310"/>
      <c r="L203" s="311"/>
      <c r="M203" s="21"/>
    </row>
    <row r="204" spans="2:13" s="21" customFormat="1" ht="14.1" customHeight="1" thickBot="1">
      <c r="B204" s="135" t="str">
        <f t="shared" si="9"/>
        <v/>
      </c>
      <c r="C204" s="136" t="s">
        <v>55</v>
      </c>
      <c r="D204" s="10"/>
      <c r="E204" s="11"/>
      <c r="F204" s="31">
        <f>SUM(F199:F203)</f>
        <v>123000</v>
      </c>
      <c r="G204" s="137">
        <f>SUM(G199:G203)</f>
        <v>123000</v>
      </c>
      <c r="H204" s="138">
        <f>SUM(H199:H202)</f>
        <v>25698</v>
      </c>
      <c r="I204" s="31">
        <f>SUM(I199:I203)</f>
        <v>41346.6</v>
      </c>
      <c r="J204" s="271">
        <f>SUM(J199:J203)</f>
        <v>111000</v>
      </c>
      <c r="K204" s="312"/>
      <c r="L204" s="313"/>
    </row>
    <row r="205" spans="2:13" s="21" customFormat="1" ht="14.1" customHeight="1">
      <c r="B205" s="126" t="str">
        <f t="shared" si="9"/>
        <v/>
      </c>
      <c r="C205" s="161" t="s">
        <v>56</v>
      </c>
      <c r="D205" s="156"/>
      <c r="E205" s="157"/>
      <c r="F205" s="200"/>
      <c r="G205" s="159"/>
      <c r="H205" s="160"/>
      <c r="I205" s="132"/>
      <c r="J205" s="270"/>
      <c r="K205" s="310"/>
      <c r="L205" s="311"/>
    </row>
    <row r="206" spans="2:13" s="21" customFormat="1" ht="14.1" customHeight="1">
      <c r="B206" s="133" t="str">
        <f t="shared" si="9"/>
        <v>5</v>
      </c>
      <c r="C206" s="19" t="s">
        <v>57</v>
      </c>
      <c r="D206" s="17" t="s">
        <v>106</v>
      </c>
      <c r="E206" s="18" t="s">
        <v>107</v>
      </c>
      <c r="F206" s="25">
        <v>1000</v>
      </c>
      <c r="G206" s="80">
        <v>1000</v>
      </c>
      <c r="H206" s="101"/>
      <c r="I206" s="25">
        <f>H206*12/10</f>
        <v>0</v>
      </c>
      <c r="J206" s="79">
        <v>1000</v>
      </c>
      <c r="K206" s="310"/>
      <c r="L206" s="311"/>
    </row>
    <row r="207" spans="2:13" s="21" customFormat="1" ht="14.1" customHeight="1">
      <c r="B207" s="133" t="str">
        <f t="shared" si="9"/>
        <v>5</v>
      </c>
      <c r="C207" s="19" t="s">
        <v>57</v>
      </c>
      <c r="D207" s="17" t="s">
        <v>110</v>
      </c>
      <c r="E207" s="18" t="s">
        <v>111</v>
      </c>
      <c r="F207" s="25">
        <v>30000</v>
      </c>
      <c r="G207" s="80">
        <v>30000</v>
      </c>
      <c r="H207" s="101">
        <v>20059</v>
      </c>
      <c r="I207" s="25">
        <f>H207</f>
        <v>20059</v>
      </c>
      <c r="J207" s="79">
        <v>10000</v>
      </c>
      <c r="K207" s="310"/>
      <c r="L207" s="311"/>
    </row>
    <row r="208" spans="2:13" s="21" customFormat="1" ht="14.1" customHeight="1">
      <c r="B208" s="220" t="str">
        <f t="shared" si="9"/>
        <v>5</v>
      </c>
      <c r="C208" s="4" t="s">
        <v>57</v>
      </c>
      <c r="D208" s="5" t="s">
        <v>114</v>
      </c>
      <c r="E208" s="7" t="s">
        <v>115</v>
      </c>
      <c r="F208" s="28">
        <v>10000</v>
      </c>
      <c r="G208" s="86">
        <v>10000</v>
      </c>
      <c r="H208" s="102"/>
      <c r="I208" s="28">
        <f>H208*12/10</f>
        <v>0</v>
      </c>
      <c r="J208" s="78">
        <v>10000</v>
      </c>
      <c r="K208" s="310"/>
      <c r="L208" s="311"/>
    </row>
    <row r="209" spans="2:12" s="21" customFormat="1" ht="14.1" customHeight="1" thickBot="1">
      <c r="B209" s="135" t="str">
        <f t="shared" si="9"/>
        <v/>
      </c>
      <c r="C209" s="136" t="s">
        <v>58</v>
      </c>
      <c r="D209" s="10"/>
      <c r="E209" s="11"/>
      <c r="F209" s="31">
        <f>SUM(F206:F208)</f>
        <v>41000</v>
      </c>
      <c r="G209" s="137">
        <f>SUM(G206:G208)</f>
        <v>41000</v>
      </c>
      <c r="H209" s="138">
        <f>SUM(H206:H208)</f>
        <v>20059</v>
      </c>
      <c r="I209" s="31">
        <f>SUM(I206:I208)</f>
        <v>20059</v>
      </c>
      <c r="J209" s="271">
        <f>SUM(J206:J208)</f>
        <v>21000</v>
      </c>
      <c r="K209" s="312"/>
      <c r="L209" s="313"/>
    </row>
    <row r="210" spans="2:12" s="21" customFormat="1" ht="14.1" customHeight="1">
      <c r="B210" s="126" t="str">
        <f t="shared" si="9"/>
        <v/>
      </c>
      <c r="C210" s="161" t="s">
        <v>59</v>
      </c>
      <c r="D210" s="156"/>
      <c r="E210" s="157"/>
      <c r="F210" s="200"/>
      <c r="G210" s="159"/>
      <c r="H210" s="160"/>
      <c r="I210" s="132"/>
      <c r="J210" s="270"/>
      <c r="K210" s="310"/>
      <c r="L210" s="311"/>
    </row>
    <row r="211" spans="2:12" s="21" customFormat="1" ht="14.1" customHeight="1">
      <c r="B211" s="133" t="str">
        <f t="shared" si="9"/>
        <v>5</v>
      </c>
      <c r="C211" s="19" t="s">
        <v>60</v>
      </c>
      <c r="D211" s="17" t="s">
        <v>171</v>
      </c>
      <c r="E211" s="18" t="s">
        <v>172</v>
      </c>
      <c r="F211" s="25">
        <v>4000</v>
      </c>
      <c r="G211" s="80">
        <v>4000</v>
      </c>
      <c r="H211" s="101">
        <v>2400</v>
      </c>
      <c r="I211" s="25">
        <f>H211*12/10</f>
        <v>2880</v>
      </c>
      <c r="J211" s="79">
        <v>4000</v>
      </c>
      <c r="K211" s="310"/>
      <c r="L211" s="311"/>
    </row>
    <row r="212" spans="2:12" s="21" customFormat="1" ht="14.1" customHeight="1">
      <c r="B212" s="133" t="str">
        <f t="shared" si="9"/>
        <v>5</v>
      </c>
      <c r="C212" s="19">
        <v>3639</v>
      </c>
      <c r="D212" s="17">
        <v>5163</v>
      </c>
      <c r="E212" s="20" t="s">
        <v>103</v>
      </c>
      <c r="F212" s="25"/>
      <c r="G212" s="80">
        <v>2000</v>
      </c>
      <c r="H212" s="101"/>
      <c r="I212" s="25">
        <f>H212*12/10</f>
        <v>0</v>
      </c>
      <c r="J212" s="79">
        <v>2000</v>
      </c>
      <c r="K212" s="310"/>
      <c r="L212" s="311"/>
    </row>
    <row r="213" spans="2:12" s="21" customFormat="1" ht="14.1" customHeight="1">
      <c r="B213" s="133" t="str">
        <f t="shared" si="9"/>
        <v>5</v>
      </c>
      <c r="C213" s="19">
        <v>3639</v>
      </c>
      <c r="D213" s="17">
        <v>5169</v>
      </c>
      <c r="E213" s="20" t="s">
        <v>113</v>
      </c>
      <c r="F213" s="25"/>
      <c r="G213" s="80">
        <v>2000</v>
      </c>
      <c r="H213" s="101"/>
      <c r="I213" s="25">
        <f>H213*12/10</f>
        <v>0</v>
      </c>
      <c r="J213" s="79">
        <v>2000</v>
      </c>
      <c r="K213" s="310"/>
      <c r="L213" s="311"/>
    </row>
    <row r="214" spans="2:12" s="21" customFormat="1" ht="14.1" customHeight="1">
      <c r="B214" s="133" t="str">
        <f t="shared" si="9"/>
        <v>5</v>
      </c>
      <c r="C214" s="19">
        <v>3639</v>
      </c>
      <c r="D214" s="17">
        <v>5192</v>
      </c>
      <c r="E214" s="20" t="s">
        <v>353</v>
      </c>
      <c r="F214" s="25"/>
      <c r="G214" s="80">
        <v>62500</v>
      </c>
      <c r="H214" s="101">
        <v>62500</v>
      </c>
      <c r="I214" s="25">
        <v>62500</v>
      </c>
      <c r="J214" s="79"/>
      <c r="K214" s="310"/>
      <c r="L214" s="311"/>
    </row>
    <row r="215" spans="2:12" s="21" customFormat="1" ht="14.1" customHeight="1">
      <c r="B215" s="133" t="str">
        <f t="shared" si="9"/>
        <v>5</v>
      </c>
      <c r="C215" s="19" t="s">
        <v>60</v>
      </c>
      <c r="D215" s="17" t="s">
        <v>116</v>
      </c>
      <c r="E215" s="18" t="s">
        <v>117</v>
      </c>
      <c r="F215" s="25">
        <v>1000</v>
      </c>
      <c r="G215" s="80">
        <v>1000</v>
      </c>
      <c r="H215" s="101"/>
      <c r="I215" s="25">
        <f>H215*12/10</f>
        <v>0</v>
      </c>
      <c r="J215" s="79">
        <v>1000</v>
      </c>
      <c r="K215" s="310"/>
      <c r="L215" s="311"/>
    </row>
    <row r="216" spans="2:12" s="21" customFormat="1" ht="14.1" customHeight="1">
      <c r="B216" s="133" t="str">
        <f t="shared" si="9"/>
        <v>6</v>
      </c>
      <c r="C216" s="19" t="s">
        <v>60</v>
      </c>
      <c r="D216" s="17" t="s">
        <v>123</v>
      </c>
      <c r="E216" s="18" t="s">
        <v>124</v>
      </c>
      <c r="F216" s="25">
        <v>1990000</v>
      </c>
      <c r="G216" s="80">
        <v>1748442</v>
      </c>
      <c r="H216" s="101">
        <v>840692</v>
      </c>
      <c r="I216" s="25">
        <v>1200000</v>
      </c>
      <c r="J216" s="79">
        <f>200000+273339</f>
        <v>473339</v>
      </c>
      <c r="K216" s="310" t="s">
        <v>354</v>
      </c>
      <c r="L216" s="311"/>
    </row>
    <row r="217" spans="2:12" s="21" customFormat="1" ht="14.1" customHeight="1">
      <c r="B217" s="133" t="str">
        <f t="shared" si="9"/>
        <v>6</v>
      </c>
      <c r="C217" s="19" t="s">
        <v>60</v>
      </c>
      <c r="D217" s="17">
        <v>6122</v>
      </c>
      <c r="E217" s="20" t="s">
        <v>355</v>
      </c>
      <c r="F217" s="25"/>
      <c r="G217" s="80">
        <v>50058</v>
      </c>
      <c r="H217" s="101">
        <v>50058</v>
      </c>
      <c r="I217" s="25">
        <f>H217</f>
        <v>50058</v>
      </c>
      <c r="J217" s="79">
        <v>300000</v>
      </c>
      <c r="K217" s="310" t="s">
        <v>356</v>
      </c>
      <c r="L217" s="311"/>
    </row>
    <row r="218" spans="2:12" s="21" customFormat="1" ht="14.1" customHeight="1">
      <c r="B218" s="133" t="str">
        <f t="shared" si="9"/>
        <v>6</v>
      </c>
      <c r="C218" s="19" t="s">
        <v>60</v>
      </c>
      <c r="D218" s="17">
        <v>6123</v>
      </c>
      <c r="E218" s="20" t="s">
        <v>357</v>
      </c>
      <c r="F218" s="25">
        <v>500000</v>
      </c>
      <c r="G218" s="80">
        <v>625000</v>
      </c>
      <c r="H218" s="101"/>
      <c r="I218" s="25">
        <v>625000</v>
      </c>
      <c r="J218" s="79">
        <v>0</v>
      </c>
      <c r="K218" s="310"/>
      <c r="L218" s="311"/>
    </row>
    <row r="219" spans="2:12" s="21" customFormat="1" ht="14.1" customHeight="1">
      <c r="B219" s="220" t="str">
        <f t="shared" si="9"/>
        <v>6</v>
      </c>
      <c r="C219" s="4" t="s">
        <v>60</v>
      </c>
      <c r="D219" s="5" t="s">
        <v>173</v>
      </c>
      <c r="E219" s="7" t="s">
        <v>174</v>
      </c>
      <c r="F219" s="28">
        <v>10000</v>
      </c>
      <c r="G219" s="86">
        <v>422700</v>
      </c>
      <c r="H219" s="102">
        <v>393299</v>
      </c>
      <c r="I219" s="28">
        <f>H219</f>
        <v>393299</v>
      </c>
      <c r="J219" s="92">
        <v>324000</v>
      </c>
      <c r="K219" s="310" t="s">
        <v>358</v>
      </c>
      <c r="L219" s="311"/>
    </row>
    <row r="220" spans="2:12" s="21" customFormat="1" ht="14.1" customHeight="1" thickBot="1">
      <c r="B220" s="135" t="str">
        <f t="shared" si="9"/>
        <v/>
      </c>
      <c r="C220" s="136" t="s">
        <v>63</v>
      </c>
      <c r="D220" s="10"/>
      <c r="E220" s="11"/>
      <c r="F220" s="31">
        <f>SUM(F211:F219)</f>
        <v>2505000</v>
      </c>
      <c r="G220" s="137">
        <f>SUM(G211:G219)</f>
        <v>2917700</v>
      </c>
      <c r="H220" s="138">
        <f>SUM(H211:H219)</f>
        <v>1348949</v>
      </c>
      <c r="I220" s="31">
        <f>SUM(I211:I219)</f>
        <v>2333737</v>
      </c>
      <c r="J220" s="271">
        <f>SUM(J211:J219)</f>
        <v>1106339</v>
      </c>
      <c r="K220" s="312"/>
      <c r="L220" s="313"/>
    </row>
    <row r="221" spans="2:12" s="21" customFormat="1" ht="14.1" customHeight="1">
      <c r="B221" s="126" t="str">
        <f t="shared" si="9"/>
        <v/>
      </c>
      <c r="C221" s="161" t="s">
        <v>175</v>
      </c>
      <c r="D221" s="156"/>
      <c r="E221" s="157"/>
      <c r="F221" s="200"/>
      <c r="G221" s="159"/>
      <c r="H221" s="160"/>
      <c r="I221" s="132"/>
      <c r="J221" s="270"/>
      <c r="K221" s="310"/>
      <c r="L221" s="311"/>
    </row>
    <row r="222" spans="2:12" s="21" customFormat="1" ht="14.1" customHeight="1">
      <c r="B222" s="220" t="str">
        <f t="shared" si="9"/>
        <v>5</v>
      </c>
      <c r="C222" s="4" t="s">
        <v>176</v>
      </c>
      <c r="D222" s="5" t="s">
        <v>112</v>
      </c>
      <c r="E222" s="7" t="s">
        <v>113</v>
      </c>
      <c r="F222" s="28">
        <v>20000</v>
      </c>
      <c r="G222" s="86">
        <v>20000</v>
      </c>
      <c r="H222" s="102">
        <v>10000</v>
      </c>
      <c r="I222" s="28">
        <v>20000</v>
      </c>
      <c r="J222" s="78">
        <v>20000</v>
      </c>
      <c r="K222" s="310"/>
      <c r="L222" s="311"/>
    </row>
    <row r="223" spans="2:12" s="21" customFormat="1" ht="14.1" customHeight="1" thickBot="1">
      <c r="B223" s="135" t="str">
        <f t="shared" si="9"/>
        <v/>
      </c>
      <c r="C223" s="136" t="s">
        <v>177</v>
      </c>
      <c r="D223" s="10"/>
      <c r="E223" s="11"/>
      <c r="F223" s="31">
        <f>SUM(F222)</f>
        <v>20000</v>
      </c>
      <c r="G223" s="137">
        <f>SUM(G222)</f>
        <v>20000</v>
      </c>
      <c r="H223" s="138">
        <f>SUM(H222)</f>
        <v>10000</v>
      </c>
      <c r="I223" s="31">
        <f>SUM(I222)</f>
        <v>20000</v>
      </c>
      <c r="J223" s="271">
        <f>SUM(J222)</f>
        <v>20000</v>
      </c>
      <c r="K223" s="312"/>
      <c r="L223" s="313"/>
    </row>
    <row r="224" spans="2:12" s="21" customFormat="1" ht="14.1" customHeight="1">
      <c r="B224" s="126" t="str">
        <f t="shared" si="9"/>
        <v/>
      </c>
      <c r="C224" s="161" t="s">
        <v>64</v>
      </c>
      <c r="D224" s="156"/>
      <c r="E224" s="157"/>
      <c r="F224" s="200"/>
      <c r="G224" s="159"/>
      <c r="H224" s="160"/>
      <c r="I224" s="132"/>
      <c r="J224" s="270"/>
      <c r="K224" s="310"/>
      <c r="L224" s="311"/>
    </row>
    <row r="225" spans="2:13" s="21" customFormat="1" ht="14.1" customHeight="1">
      <c r="B225" s="133" t="str">
        <f t="shared" si="9"/>
        <v>5</v>
      </c>
      <c r="C225" s="19" t="s">
        <v>65</v>
      </c>
      <c r="D225" s="17" t="s">
        <v>178</v>
      </c>
      <c r="E225" s="18" t="s">
        <v>179</v>
      </c>
      <c r="F225" s="25">
        <v>15500</v>
      </c>
      <c r="G225" s="80">
        <v>14380</v>
      </c>
      <c r="H225" s="101">
        <v>13650</v>
      </c>
      <c r="I225" s="25">
        <f>H225</f>
        <v>13650</v>
      </c>
      <c r="J225" s="79">
        <v>20000</v>
      </c>
      <c r="K225" s="310"/>
      <c r="L225" s="311"/>
    </row>
    <row r="226" spans="2:13" s="16" customFormat="1" ht="14.1" customHeight="1">
      <c r="B226" s="133" t="str">
        <f t="shared" si="9"/>
        <v>5</v>
      </c>
      <c r="C226" s="201">
        <v>3722</v>
      </c>
      <c r="D226" s="202">
        <v>5139</v>
      </c>
      <c r="E226" s="203" t="s">
        <v>111</v>
      </c>
      <c r="F226" s="32"/>
      <c r="G226" s="80">
        <v>1120</v>
      </c>
      <c r="H226" s="101">
        <v>1120</v>
      </c>
      <c r="I226" s="25">
        <f>H226</f>
        <v>1120</v>
      </c>
      <c r="J226" s="91">
        <f>15*4*1000</f>
        <v>60000</v>
      </c>
      <c r="K226" s="310" t="s">
        <v>359</v>
      </c>
      <c r="L226" s="311"/>
      <c r="M226" s="21"/>
    </row>
    <row r="227" spans="2:13" s="16" customFormat="1" ht="14.1" customHeight="1">
      <c r="B227" s="220" t="str">
        <f t="shared" si="9"/>
        <v>5</v>
      </c>
      <c r="C227" s="13" t="s">
        <v>65</v>
      </c>
      <c r="D227" s="14" t="s">
        <v>112</v>
      </c>
      <c r="E227" s="15" t="s">
        <v>113</v>
      </c>
      <c r="F227" s="29">
        <v>500000</v>
      </c>
      <c r="G227" s="86">
        <v>500000</v>
      </c>
      <c r="H227" s="102">
        <f>423370+14920</f>
        <v>438290</v>
      </c>
      <c r="I227" s="28">
        <v>500000</v>
      </c>
      <c r="J227" s="92">
        <v>500000</v>
      </c>
      <c r="K227" s="310"/>
      <c r="L227" s="311"/>
      <c r="M227" s="21"/>
    </row>
    <row r="228" spans="2:13" s="16" customFormat="1" ht="14.1" customHeight="1" thickBot="1">
      <c r="B228" s="135" t="str">
        <f t="shared" si="9"/>
        <v/>
      </c>
      <c r="C228" s="204" t="s">
        <v>68</v>
      </c>
      <c r="D228" s="205"/>
      <c r="E228" s="206"/>
      <c r="F228" s="207">
        <f>SUM(F225:F227)</f>
        <v>515500</v>
      </c>
      <c r="G228" s="137">
        <f>SUM(G225:G227)</f>
        <v>515500</v>
      </c>
      <c r="H228" s="138">
        <f>SUM(H225:H227)</f>
        <v>453060</v>
      </c>
      <c r="I228" s="31">
        <f>SUM(I225:I227)</f>
        <v>514770</v>
      </c>
      <c r="J228" s="272">
        <f>SUM(J225:J227)</f>
        <v>580000</v>
      </c>
      <c r="K228" s="312"/>
      <c r="L228" s="313"/>
      <c r="M228" s="21"/>
    </row>
    <row r="229" spans="2:13" s="21" customFormat="1" ht="14.1" customHeight="1">
      <c r="B229" s="126" t="str">
        <f t="shared" si="9"/>
        <v/>
      </c>
      <c r="C229" s="161" t="s">
        <v>180</v>
      </c>
      <c r="D229" s="156"/>
      <c r="E229" s="157"/>
      <c r="F229" s="200"/>
      <c r="G229" s="159"/>
      <c r="H229" s="160"/>
      <c r="I229" s="132"/>
      <c r="J229" s="270"/>
      <c r="K229" s="310"/>
      <c r="L229" s="311"/>
    </row>
    <row r="230" spans="2:13" s="21" customFormat="1" ht="14.1" customHeight="1">
      <c r="B230" s="220" t="str">
        <f t="shared" si="9"/>
        <v>5</v>
      </c>
      <c r="C230" s="4" t="s">
        <v>181</v>
      </c>
      <c r="D230" s="5" t="s">
        <v>112</v>
      </c>
      <c r="E230" s="7" t="s">
        <v>113</v>
      </c>
      <c r="F230" s="28">
        <v>45000</v>
      </c>
      <c r="G230" s="86">
        <v>45000</v>
      </c>
      <c r="H230" s="102">
        <v>26370</v>
      </c>
      <c r="I230" s="28">
        <v>35000</v>
      </c>
      <c r="J230" s="78">
        <v>45000</v>
      </c>
      <c r="K230" s="310"/>
      <c r="L230" s="311"/>
    </row>
    <row r="231" spans="2:13" s="21" customFormat="1" ht="14.1" customHeight="1" thickBot="1">
      <c r="B231" s="135" t="str">
        <f t="shared" si="9"/>
        <v/>
      </c>
      <c r="C231" s="136" t="s">
        <v>182</v>
      </c>
      <c r="D231" s="10"/>
      <c r="E231" s="11"/>
      <c r="F231" s="31">
        <f>SUM(F230)</f>
        <v>45000</v>
      </c>
      <c r="G231" s="137">
        <f>SUM(G230)</f>
        <v>45000</v>
      </c>
      <c r="H231" s="138">
        <f>SUM(H230)</f>
        <v>26370</v>
      </c>
      <c r="I231" s="31">
        <f>SUM(I230)</f>
        <v>35000</v>
      </c>
      <c r="J231" s="271">
        <f>SUM(J230)</f>
        <v>45000</v>
      </c>
      <c r="K231" s="312"/>
      <c r="L231" s="313"/>
    </row>
    <row r="232" spans="2:13" s="21" customFormat="1" ht="14.1" customHeight="1">
      <c r="B232" s="126" t="str">
        <f t="shared" si="9"/>
        <v/>
      </c>
      <c r="C232" s="155" t="s">
        <v>240</v>
      </c>
      <c r="D232" s="188"/>
      <c r="E232" s="189"/>
      <c r="F232" s="132"/>
      <c r="G232" s="130"/>
      <c r="H232" s="131"/>
      <c r="I232" s="132"/>
      <c r="J232" s="270"/>
      <c r="K232" s="310"/>
      <c r="L232" s="311"/>
    </row>
    <row r="233" spans="2:13" s="96" customFormat="1" ht="14.1" customHeight="1">
      <c r="B233" s="220" t="str">
        <f t="shared" si="9"/>
        <v>5</v>
      </c>
      <c r="C233" s="93">
        <v>3739</v>
      </c>
      <c r="D233" s="94">
        <v>5365</v>
      </c>
      <c r="E233" s="95" t="s">
        <v>241</v>
      </c>
      <c r="F233" s="143">
        <v>26110</v>
      </c>
      <c r="G233" s="86">
        <v>50000</v>
      </c>
      <c r="H233" s="102">
        <v>37500</v>
      </c>
      <c r="I233" s="28">
        <v>50000</v>
      </c>
      <c r="J233" s="78">
        <v>50000</v>
      </c>
      <c r="K233" s="310"/>
      <c r="L233" s="311"/>
      <c r="M233" s="21"/>
    </row>
    <row r="234" spans="2:13" s="21" customFormat="1" ht="14.1" customHeight="1" thickBot="1">
      <c r="B234" s="135" t="str">
        <f t="shared" si="9"/>
        <v/>
      </c>
      <c r="C234" s="136" t="s">
        <v>239</v>
      </c>
      <c r="D234" s="10"/>
      <c r="E234" s="11"/>
      <c r="F234" s="31">
        <f>SUM(F233)</f>
        <v>26110</v>
      </c>
      <c r="G234" s="137">
        <f>SUM(G233)</f>
        <v>50000</v>
      </c>
      <c r="H234" s="138">
        <f>SUM(H233)</f>
        <v>37500</v>
      </c>
      <c r="I234" s="31">
        <f>SUM(I233)</f>
        <v>50000</v>
      </c>
      <c r="J234" s="271">
        <f>SUM(J233)</f>
        <v>50000</v>
      </c>
      <c r="K234" s="312"/>
      <c r="L234" s="313"/>
    </row>
    <row r="235" spans="2:13" s="21" customFormat="1" ht="14.1" customHeight="1">
      <c r="B235" s="126" t="str">
        <f t="shared" si="9"/>
        <v/>
      </c>
      <c r="C235" s="161" t="s">
        <v>183</v>
      </c>
      <c r="D235" s="156"/>
      <c r="E235" s="129"/>
      <c r="F235" s="158"/>
      <c r="G235" s="166"/>
      <c r="H235" s="187"/>
      <c r="I235" s="132"/>
      <c r="J235" s="270"/>
      <c r="K235" s="310"/>
      <c r="L235" s="311"/>
    </row>
    <row r="236" spans="2:13" s="16" customFormat="1" ht="14.1" customHeight="1">
      <c r="B236" s="133" t="str">
        <f t="shared" ref="B236:B300" si="10">MID(D236,1,1)</f>
        <v>5</v>
      </c>
      <c r="C236" s="201" t="s">
        <v>184</v>
      </c>
      <c r="D236" s="202" t="s">
        <v>106</v>
      </c>
      <c r="E236" s="208" t="s">
        <v>107</v>
      </c>
      <c r="F236" s="32">
        <v>8000</v>
      </c>
      <c r="G236" s="80">
        <v>6000</v>
      </c>
      <c r="H236" s="101">
        <v>6500</v>
      </c>
      <c r="I236" s="25">
        <f>H236+3300</f>
        <v>9800</v>
      </c>
      <c r="J236" s="91">
        <v>10000</v>
      </c>
      <c r="K236" s="310"/>
      <c r="L236" s="311"/>
      <c r="M236" s="21"/>
    </row>
    <row r="237" spans="2:13" s="21" customFormat="1" ht="14.1" customHeight="1">
      <c r="B237" s="133" t="str">
        <f t="shared" si="10"/>
        <v>5</v>
      </c>
      <c r="C237" s="19" t="s">
        <v>184</v>
      </c>
      <c r="D237" s="17" t="s">
        <v>110</v>
      </c>
      <c r="E237" s="18" t="s">
        <v>111</v>
      </c>
      <c r="F237" s="25">
        <v>10000</v>
      </c>
      <c r="G237" s="80">
        <v>7000</v>
      </c>
      <c r="H237" s="101">
        <v>5466</v>
      </c>
      <c r="I237" s="25">
        <f>H237*12/10</f>
        <v>6559.2</v>
      </c>
      <c r="J237" s="79">
        <v>6000</v>
      </c>
      <c r="K237" s="310"/>
      <c r="L237" s="311"/>
    </row>
    <row r="238" spans="2:13" s="21" customFormat="1" ht="14.1" customHeight="1">
      <c r="B238" s="133" t="str">
        <f t="shared" si="10"/>
        <v>5</v>
      </c>
      <c r="C238" s="19" t="s">
        <v>184</v>
      </c>
      <c r="D238" s="17" t="s">
        <v>100</v>
      </c>
      <c r="E238" s="18" t="s">
        <v>101</v>
      </c>
      <c r="F238" s="25">
        <v>2000</v>
      </c>
      <c r="G238" s="80">
        <v>7000</v>
      </c>
      <c r="H238" s="101">
        <v>3877</v>
      </c>
      <c r="I238" s="25">
        <f>H238*12/10</f>
        <v>4652.3999999999996</v>
      </c>
      <c r="J238" s="79">
        <v>5000</v>
      </c>
      <c r="K238" s="310"/>
      <c r="L238" s="311"/>
    </row>
    <row r="239" spans="2:13" s="21" customFormat="1" ht="14.1" customHeight="1">
      <c r="B239" s="133" t="str">
        <f t="shared" si="10"/>
        <v>5</v>
      </c>
      <c r="C239" s="4" t="s">
        <v>184</v>
      </c>
      <c r="D239" s="5" t="s">
        <v>112</v>
      </c>
      <c r="E239" s="7" t="s">
        <v>113</v>
      </c>
      <c r="F239" s="28">
        <v>120000</v>
      </c>
      <c r="G239" s="86">
        <v>100000</v>
      </c>
      <c r="H239" s="102">
        <v>51960</v>
      </c>
      <c r="I239" s="28">
        <f>H239+38267.5</f>
        <v>90227.5</v>
      </c>
      <c r="J239" s="92">
        <v>30000</v>
      </c>
      <c r="K239" s="310"/>
      <c r="L239" s="311"/>
    </row>
    <row r="240" spans="2:13" s="21" customFormat="1" ht="14.1" customHeight="1" thickBot="1">
      <c r="B240" s="135" t="str">
        <f t="shared" si="10"/>
        <v/>
      </c>
      <c r="C240" s="136" t="s">
        <v>185</v>
      </c>
      <c r="D240" s="10"/>
      <c r="E240" s="11"/>
      <c r="F240" s="31">
        <f>SUM(F236:F239)</f>
        <v>140000</v>
      </c>
      <c r="G240" s="137">
        <f>SUM(G236:G239)</f>
        <v>120000</v>
      </c>
      <c r="H240" s="138">
        <f>SUM(H236:H239)</f>
        <v>67803</v>
      </c>
      <c r="I240" s="31">
        <f>SUM(I236:I239)</f>
        <v>111239.1</v>
      </c>
      <c r="J240" s="271">
        <f>SUM(J236:J239)</f>
        <v>51000</v>
      </c>
      <c r="K240" s="312"/>
      <c r="L240" s="313"/>
    </row>
    <row r="241" spans="2:12" s="21" customFormat="1" ht="14.1" customHeight="1">
      <c r="B241" s="126" t="str">
        <f t="shared" si="10"/>
        <v/>
      </c>
      <c r="C241" s="161" t="s">
        <v>360</v>
      </c>
      <c r="D241" s="196"/>
      <c r="E241" s="197"/>
      <c r="F241" s="158"/>
      <c r="G241" s="166"/>
      <c r="H241" s="187"/>
      <c r="I241" s="132"/>
      <c r="J241" s="270"/>
      <c r="K241" s="310"/>
      <c r="L241" s="311"/>
    </row>
    <row r="242" spans="2:12" s="21" customFormat="1" ht="14.1" customHeight="1">
      <c r="B242" s="220" t="str">
        <f t="shared" si="10"/>
        <v>5</v>
      </c>
      <c r="C242" s="4">
        <v>4359</v>
      </c>
      <c r="D242" s="5">
        <v>5240</v>
      </c>
      <c r="E242" s="7" t="s">
        <v>361</v>
      </c>
      <c r="F242" s="28"/>
      <c r="G242" s="86">
        <v>16000</v>
      </c>
      <c r="H242" s="102">
        <v>16000</v>
      </c>
      <c r="I242" s="28">
        <f>H242</f>
        <v>16000</v>
      </c>
      <c r="J242" s="78">
        <v>20000</v>
      </c>
      <c r="K242" s="310"/>
      <c r="L242" s="311"/>
    </row>
    <row r="243" spans="2:12" s="21" customFormat="1" ht="14.1" customHeight="1" thickBot="1">
      <c r="B243" s="135" t="str">
        <f t="shared" si="10"/>
        <v/>
      </c>
      <c r="C243" s="136" t="s">
        <v>188</v>
      </c>
      <c r="D243" s="10"/>
      <c r="E243" s="11"/>
      <c r="F243" s="31">
        <f>SUM(F242)</f>
        <v>0</v>
      </c>
      <c r="G243" s="137">
        <f>SUM(G242)</f>
        <v>16000</v>
      </c>
      <c r="H243" s="138">
        <f>SUM(H242)</f>
        <v>16000</v>
      </c>
      <c r="I243" s="31">
        <f>SUM(I242)</f>
        <v>16000</v>
      </c>
      <c r="J243" s="271">
        <f>SUM(J242)</f>
        <v>20000</v>
      </c>
      <c r="K243" s="312"/>
      <c r="L243" s="313"/>
    </row>
    <row r="244" spans="2:12" s="21" customFormat="1" ht="14.1" customHeight="1">
      <c r="B244" s="126" t="str">
        <f t="shared" si="10"/>
        <v/>
      </c>
      <c r="C244" s="161" t="s">
        <v>186</v>
      </c>
      <c r="D244" s="196"/>
      <c r="E244" s="197"/>
      <c r="F244" s="158"/>
      <c r="G244" s="166"/>
      <c r="H244" s="187"/>
      <c r="I244" s="132"/>
      <c r="J244" s="270"/>
      <c r="K244" s="310"/>
      <c r="L244" s="311"/>
    </row>
    <row r="245" spans="2:12" s="21" customFormat="1" ht="14.1" customHeight="1">
      <c r="B245" s="220" t="str">
        <f t="shared" si="10"/>
        <v>5</v>
      </c>
      <c r="C245" s="4" t="s">
        <v>187</v>
      </c>
      <c r="D245" s="5" t="s">
        <v>95</v>
      </c>
      <c r="E245" s="7" t="s">
        <v>96</v>
      </c>
      <c r="F245" s="28">
        <v>13000</v>
      </c>
      <c r="G245" s="86">
        <v>13000</v>
      </c>
      <c r="H245" s="102">
        <v>11000</v>
      </c>
      <c r="I245" s="28">
        <f>H245+5000</f>
        <v>16000</v>
      </c>
      <c r="J245" s="78">
        <v>15000</v>
      </c>
      <c r="K245" s="310"/>
      <c r="L245" s="311"/>
    </row>
    <row r="246" spans="2:12" s="21" customFormat="1" ht="14.1" customHeight="1" thickBot="1">
      <c r="B246" s="135" t="str">
        <f t="shared" si="10"/>
        <v/>
      </c>
      <c r="C246" s="136" t="s">
        <v>188</v>
      </c>
      <c r="D246" s="10"/>
      <c r="E246" s="11"/>
      <c r="F246" s="31">
        <f>SUM(F245)</f>
        <v>13000</v>
      </c>
      <c r="G246" s="137">
        <f>SUM(G245)</f>
        <v>13000</v>
      </c>
      <c r="H246" s="138">
        <f>SUM(H245)</f>
        <v>11000</v>
      </c>
      <c r="I246" s="31">
        <f>SUM(I245)</f>
        <v>16000</v>
      </c>
      <c r="J246" s="271">
        <f>SUM(J245)</f>
        <v>15000</v>
      </c>
      <c r="K246" s="312"/>
      <c r="L246" s="313"/>
    </row>
    <row r="247" spans="2:12" s="21" customFormat="1" ht="14.1" customHeight="1">
      <c r="B247" s="126" t="str">
        <f t="shared" si="10"/>
        <v/>
      </c>
      <c r="C247" s="161" t="s">
        <v>72</v>
      </c>
      <c r="D247" s="196"/>
      <c r="E247" s="197"/>
      <c r="F247" s="158"/>
      <c r="G247" s="166"/>
      <c r="H247" s="187"/>
      <c r="I247" s="132"/>
      <c r="J247" s="270"/>
      <c r="K247" s="310"/>
      <c r="L247" s="311"/>
    </row>
    <row r="248" spans="2:12" s="21" customFormat="1" ht="14.1" customHeight="1">
      <c r="B248" s="133" t="str">
        <f t="shared" si="10"/>
        <v>5</v>
      </c>
      <c r="C248" s="19" t="s">
        <v>73</v>
      </c>
      <c r="D248" s="17" t="s">
        <v>106</v>
      </c>
      <c r="E248" s="18" t="s">
        <v>107</v>
      </c>
      <c r="F248" s="25">
        <v>20000</v>
      </c>
      <c r="G248" s="80">
        <v>20000</v>
      </c>
      <c r="H248" s="101">
        <v>13338</v>
      </c>
      <c r="I248" s="25">
        <f>H248</f>
        <v>13338</v>
      </c>
      <c r="J248" s="79">
        <v>20000</v>
      </c>
      <c r="K248" s="310"/>
      <c r="L248" s="311"/>
    </row>
    <row r="249" spans="2:12" s="21" customFormat="1" ht="14.1" customHeight="1">
      <c r="B249" s="133" t="str">
        <f t="shared" si="10"/>
        <v>5</v>
      </c>
      <c r="C249" s="19" t="s">
        <v>73</v>
      </c>
      <c r="D249" s="17" t="s">
        <v>189</v>
      </c>
      <c r="E249" s="18" t="s">
        <v>190</v>
      </c>
      <c r="F249" s="25">
        <v>10000</v>
      </c>
      <c r="G249" s="80">
        <v>10000</v>
      </c>
      <c r="H249" s="101"/>
      <c r="I249" s="25">
        <v>10000</v>
      </c>
      <c r="J249" s="79">
        <v>10000</v>
      </c>
      <c r="K249" s="310"/>
      <c r="L249" s="311"/>
    </row>
    <row r="250" spans="2:12" s="21" customFormat="1" ht="14.1" customHeight="1">
      <c r="B250" s="133" t="str">
        <f t="shared" si="10"/>
        <v>5</v>
      </c>
      <c r="C250" s="19" t="s">
        <v>73</v>
      </c>
      <c r="D250" s="17" t="s">
        <v>191</v>
      </c>
      <c r="E250" s="18" t="s">
        <v>192</v>
      </c>
      <c r="F250" s="25">
        <v>10000</v>
      </c>
      <c r="G250" s="80">
        <v>10000</v>
      </c>
      <c r="H250" s="101"/>
      <c r="I250" s="25">
        <v>10000</v>
      </c>
      <c r="J250" s="79">
        <v>10000</v>
      </c>
      <c r="K250" s="310"/>
      <c r="L250" s="311"/>
    </row>
    <row r="251" spans="2:12" s="21" customFormat="1" ht="14.1" customHeight="1">
      <c r="B251" s="133" t="str">
        <f t="shared" si="10"/>
        <v>5</v>
      </c>
      <c r="C251" s="19">
        <v>5512</v>
      </c>
      <c r="D251" s="17">
        <v>5137</v>
      </c>
      <c r="E251" s="20" t="s">
        <v>109</v>
      </c>
      <c r="F251" s="25"/>
      <c r="G251" s="80">
        <v>5124</v>
      </c>
      <c r="H251" s="101">
        <v>5124</v>
      </c>
      <c r="I251" s="25">
        <v>5124</v>
      </c>
      <c r="J251" s="79">
        <v>10000</v>
      </c>
      <c r="K251" s="310"/>
      <c r="L251" s="311"/>
    </row>
    <row r="252" spans="2:12" s="21" customFormat="1" ht="14.1" customHeight="1">
      <c r="B252" s="133" t="str">
        <f t="shared" si="10"/>
        <v>5</v>
      </c>
      <c r="C252" s="19" t="s">
        <v>73</v>
      </c>
      <c r="D252" s="17" t="s">
        <v>110</v>
      </c>
      <c r="E252" s="18" t="s">
        <v>111</v>
      </c>
      <c r="F252" s="25">
        <v>11500</v>
      </c>
      <c r="G252" s="80">
        <v>11500</v>
      </c>
      <c r="H252" s="101">
        <v>6289</v>
      </c>
      <c r="I252" s="25">
        <f>H252*12/10</f>
        <v>7546.8</v>
      </c>
      <c r="J252" s="79">
        <v>11500</v>
      </c>
      <c r="K252" s="310"/>
      <c r="L252" s="311"/>
    </row>
    <row r="253" spans="2:12" s="21" customFormat="1" ht="14.1" customHeight="1">
      <c r="B253" s="133" t="str">
        <f t="shared" si="10"/>
        <v>5</v>
      </c>
      <c r="C253" s="19" t="s">
        <v>73</v>
      </c>
      <c r="D253" s="17" t="s">
        <v>193</v>
      </c>
      <c r="E253" s="18" t="s">
        <v>194</v>
      </c>
      <c r="F253" s="25">
        <v>4000</v>
      </c>
      <c r="G253" s="80">
        <v>7854</v>
      </c>
      <c r="H253" s="101">
        <v>7854</v>
      </c>
      <c r="I253" s="25">
        <f>H253</f>
        <v>7854</v>
      </c>
      <c r="J253" s="79">
        <v>10000</v>
      </c>
      <c r="K253" s="310"/>
      <c r="L253" s="311"/>
    </row>
    <row r="254" spans="2:12" s="21" customFormat="1" ht="14.1" customHeight="1">
      <c r="B254" s="133" t="str">
        <f t="shared" si="10"/>
        <v>5</v>
      </c>
      <c r="C254" s="19" t="s">
        <v>73</v>
      </c>
      <c r="D254" s="17" t="s">
        <v>134</v>
      </c>
      <c r="E254" s="18" t="s">
        <v>135</v>
      </c>
      <c r="F254" s="25">
        <v>4000</v>
      </c>
      <c r="G254" s="80">
        <v>4000</v>
      </c>
      <c r="H254" s="101">
        <v>1597</v>
      </c>
      <c r="I254" s="25">
        <f>H254</f>
        <v>1597</v>
      </c>
      <c r="J254" s="79">
        <v>4000</v>
      </c>
      <c r="K254" s="310"/>
      <c r="L254" s="311"/>
    </row>
    <row r="255" spans="2:12" s="21" customFormat="1" ht="14.1" customHeight="1">
      <c r="B255" s="133" t="str">
        <f t="shared" si="10"/>
        <v>5</v>
      </c>
      <c r="C255" s="19" t="s">
        <v>73</v>
      </c>
      <c r="D255" s="17" t="s">
        <v>100</v>
      </c>
      <c r="E255" s="18" t="s">
        <v>101</v>
      </c>
      <c r="F255" s="25">
        <v>3000</v>
      </c>
      <c r="G255" s="80">
        <v>6000</v>
      </c>
      <c r="H255" s="101">
        <v>4127</v>
      </c>
      <c r="I255" s="25">
        <f>H255*12/10</f>
        <v>4952.3999999999996</v>
      </c>
      <c r="J255" s="79">
        <v>6000</v>
      </c>
      <c r="K255" s="310"/>
      <c r="L255" s="311"/>
    </row>
    <row r="256" spans="2:12" s="21" customFormat="1" ht="14.1" customHeight="1">
      <c r="B256" s="133" t="str">
        <f t="shared" si="10"/>
        <v>5</v>
      </c>
      <c r="C256" s="19">
        <v>5512</v>
      </c>
      <c r="D256" s="17">
        <v>5167</v>
      </c>
      <c r="E256" s="20" t="s">
        <v>214</v>
      </c>
      <c r="F256" s="25"/>
      <c r="G256" s="80"/>
      <c r="H256" s="101"/>
      <c r="I256" s="25">
        <f>H256*12/10</f>
        <v>0</v>
      </c>
      <c r="J256" s="79">
        <v>5000</v>
      </c>
      <c r="K256" s="310"/>
      <c r="L256" s="311"/>
    </row>
    <row r="257" spans="2:12" s="21" customFormat="1" ht="14.1" customHeight="1">
      <c r="B257" s="133" t="str">
        <f t="shared" si="10"/>
        <v>5</v>
      </c>
      <c r="C257" s="19" t="s">
        <v>73</v>
      </c>
      <c r="D257" s="17" t="s">
        <v>112</v>
      </c>
      <c r="E257" s="18" t="s">
        <v>113</v>
      </c>
      <c r="F257" s="25">
        <v>2000</v>
      </c>
      <c r="G257" s="80">
        <v>2000</v>
      </c>
      <c r="H257" s="101"/>
      <c r="I257" s="25">
        <f>H257*12/10</f>
        <v>0</v>
      </c>
      <c r="J257" s="79">
        <v>2000</v>
      </c>
      <c r="K257" s="310"/>
      <c r="L257" s="311"/>
    </row>
    <row r="258" spans="2:12" s="21" customFormat="1" ht="14.1" customHeight="1">
      <c r="B258" s="133" t="str">
        <f t="shared" si="10"/>
        <v>5</v>
      </c>
      <c r="C258" s="19" t="s">
        <v>73</v>
      </c>
      <c r="D258" s="17" t="s">
        <v>114</v>
      </c>
      <c r="E258" s="18" t="s">
        <v>115</v>
      </c>
      <c r="F258" s="25">
        <v>10000</v>
      </c>
      <c r="G258" s="80">
        <v>10000</v>
      </c>
      <c r="H258" s="101">
        <f>4519+4024</f>
        <v>8543</v>
      </c>
      <c r="I258" s="25">
        <f>H258*12/10</f>
        <v>10251.6</v>
      </c>
      <c r="J258" s="79">
        <v>10000</v>
      </c>
      <c r="K258" s="310"/>
      <c r="L258" s="311"/>
    </row>
    <row r="259" spans="2:12" s="21" customFormat="1" ht="14.1" customHeight="1">
      <c r="B259" s="133" t="str">
        <f t="shared" si="10"/>
        <v>5</v>
      </c>
      <c r="C259" s="19">
        <v>5512</v>
      </c>
      <c r="D259" s="17">
        <v>5194</v>
      </c>
      <c r="E259" s="20" t="s">
        <v>160</v>
      </c>
      <c r="F259" s="25">
        <v>5000</v>
      </c>
      <c r="G259" s="80">
        <v>5000</v>
      </c>
      <c r="H259" s="101">
        <v>4939</v>
      </c>
      <c r="I259" s="25">
        <v>5000</v>
      </c>
      <c r="J259" s="79">
        <v>5000</v>
      </c>
      <c r="K259" s="310"/>
      <c r="L259" s="311"/>
    </row>
    <row r="260" spans="2:12" s="21" customFormat="1" ht="14.1" customHeight="1">
      <c r="B260" s="133" t="str">
        <f t="shared" si="10"/>
        <v>5</v>
      </c>
      <c r="C260" s="19" t="s">
        <v>73</v>
      </c>
      <c r="D260" s="17" t="s">
        <v>95</v>
      </c>
      <c r="E260" s="18" t="s">
        <v>96</v>
      </c>
      <c r="F260" s="25">
        <v>10000</v>
      </c>
      <c r="G260" s="80">
        <v>10000</v>
      </c>
      <c r="H260" s="101">
        <v>10000</v>
      </c>
      <c r="I260" s="25">
        <f>H260</f>
        <v>10000</v>
      </c>
      <c r="J260" s="79">
        <v>10000</v>
      </c>
      <c r="K260" s="310"/>
      <c r="L260" s="311"/>
    </row>
    <row r="261" spans="2:12" s="21" customFormat="1" ht="14.1" customHeight="1">
      <c r="B261" s="133" t="s">
        <v>271</v>
      </c>
      <c r="C261" s="19" t="s">
        <v>73</v>
      </c>
      <c r="D261" s="17" t="s">
        <v>195</v>
      </c>
      <c r="E261" s="18" t="s">
        <v>196</v>
      </c>
      <c r="F261" s="25">
        <v>50000</v>
      </c>
      <c r="G261" s="80">
        <v>44876</v>
      </c>
      <c r="H261" s="101"/>
      <c r="I261" s="25">
        <v>0</v>
      </c>
      <c r="J261" s="79">
        <v>50000</v>
      </c>
      <c r="K261" s="310"/>
      <c r="L261" s="311"/>
    </row>
    <row r="262" spans="2:12" s="21" customFormat="1" ht="14.1" customHeight="1">
      <c r="B262" s="220" t="str">
        <f t="shared" si="10"/>
        <v>6</v>
      </c>
      <c r="C262" s="4" t="s">
        <v>73</v>
      </c>
      <c r="D262" s="5">
        <v>6122</v>
      </c>
      <c r="E262" s="7" t="s">
        <v>355</v>
      </c>
      <c r="F262" s="28"/>
      <c r="G262" s="86"/>
      <c r="H262" s="102"/>
      <c r="I262" s="28">
        <v>165000</v>
      </c>
      <c r="J262" s="78"/>
      <c r="K262" s="310"/>
      <c r="L262" s="311"/>
    </row>
    <row r="263" spans="2:12" s="21" customFormat="1" ht="14.1" customHeight="1" thickBot="1">
      <c r="B263" s="135" t="str">
        <f t="shared" si="10"/>
        <v/>
      </c>
      <c r="C263" s="136" t="s">
        <v>74</v>
      </c>
      <c r="D263" s="10"/>
      <c r="E263" s="11"/>
      <c r="F263" s="31">
        <f>SUM(F248:F262)</f>
        <v>139500</v>
      </c>
      <c r="G263" s="137">
        <f>SUM(G248:G262)</f>
        <v>146354</v>
      </c>
      <c r="H263" s="138">
        <f>SUM(H248:H262)</f>
        <v>61811</v>
      </c>
      <c r="I263" s="31">
        <f>SUM(I248:I262)</f>
        <v>250663.8</v>
      </c>
      <c r="J263" s="271">
        <f>SUM(J248:J262)</f>
        <v>163500</v>
      </c>
      <c r="K263" s="312"/>
      <c r="L263" s="313"/>
    </row>
    <row r="264" spans="2:12" s="21" customFormat="1" ht="14.1" customHeight="1">
      <c r="B264" s="126" t="str">
        <f t="shared" si="10"/>
        <v/>
      </c>
      <c r="C264" s="161" t="s">
        <v>197</v>
      </c>
      <c r="D264" s="196"/>
      <c r="E264" s="197"/>
      <c r="F264" s="158"/>
      <c r="G264" s="166"/>
      <c r="H264" s="187"/>
      <c r="I264" s="132"/>
      <c r="J264" s="270"/>
      <c r="K264" s="310"/>
      <c r="L264" s="311"/>
    </row>
    <row r="265" spans="2:12" s="21" customFormat="1" ht="14.1" customHeight="1">
      <c r="B265" s="133" t="str">
        <f t="shared" si="10"/>
        <v>5</v>
      </c>
      <c r="C265" s="19" t="s">
        <v>118</v>
      </c>
      <c r="D265" s="17" t="s">
        <v>198</v>
      </c>
      <c r="E265" s="18" t="s">
        <v>199</v>
      </c>
      <c r="F265" s="25">
        <v>700000</v>
      </c>
      <c r="G265" s="80">
        <v>700000</v>
      </c>
      <c r="H265" s="101">
        <v>586255</v>
      </c>
      <c r="I265" s="25">
        <f>H265*12/10</f>
        <v>703506</v>
      </c>
      <c r="J265" s="79">
        <v>730068</v>
      </c>
      <c r="K265" s="310" t="s">
        <v>399</v>
      </c>
      <c r="L265" s="311"/>
    </row>
    <row r="266" spans="2:12" s="21" customFormat="1" ht="14.1" customHeight="1">
      <c r="B266" s="133" t="str">
        <f t="shared" si="10"/>
        <v>5</v>
      </c>
      <c r="C266" s="19" t="s">
        <v>118</v>
      </c>
      <c r="D266" s="17" t="s">
        <v>200</v>
      </c>
      <c r="E266" s="18" t="s">
        <v>201</v>
      </c>
      <c r="F266" s="25">
        <v>170000</v>
      </c>
      <c r="G266" s="80">
        <v>170000</v>
      </c>
      <c r="H266" s="101">
        <v>115481</v>
      </c>
      <c r="I266" s="25">
        <f>H266*12/10</f>
        <v>138577.20000000001</v>
      </c>
      <c r="J266" s="79">
        <v>122964</v>
      </c>
      <c r="K266" s="310" t="s">
        <v>399</v>
      </c>
      <c r="L266" s="311"/>
    </row>
    <row r="267" spans="2:12" s="21" customFormat="1" ht="14.1" customHeight="1">
      <c r="B267" s="220" t="str">
        <f t="shared" si="10"/>
        <v>5</v>
      </c>
      <c r="C267" s="4" t="s">
        <v>118</v>
      </c>
      <c r="D267" s="5" t="s">
        <v>169</v>
      </c>
      <c r="E267" s="7" t="s">
        <v>170</v>
      </c>
      <c r="F267" s="28">
        <v>63000</v>
      </c>
      <c r="G267" s="86">
        <v>63000</v>
      </c>
      <c r="H267" s="102">
        <v>52774</v>
      </c>
      <c r="I267" s="28">
        <f>H267*12/10</f>
        <v>63328.800000000003</v>
      </c>
      <c r="J267" s="78">
        <v>65706</v>
      </c>
      <c r="K267" s="310" t="s">
        <v>399</v>
      </c>
      <c r="L267" s="311"/>
    </row>
    <row r="268" spans="2:12" s="21" customFormat="1" ht="14.1" customHeight="1" thickBot="1">
      <c r="B268" s="135" t="str">
        <f t="shared" si="10"/>
        <v/>
      </c>
      <c r="C268" s="136" t="s">
        <v>202</v>
      </c>
      <c r="D268" s="10"/>
      <c r="E268" s="11"/>
      <c r="F268" s="31">
        <f>SUM(F265:F267)</f>
        <v>933000</v>
      </c>
      <c r="G268" s="137">
        <f>SUM(G265:G267)</f>
        <v>933000</v>
      </c>
      <c r="H268" s="138">
        <f>SUM(H265:H267)</f>
        <v>754510</v>
      </c>
      <c r="I268" s="31">
        <f>SUM(I265:I267)</f>
        <v>905412</v>
      </c>
      <c r="J268" s="271">
        <f>SUM(J265:J267)</f>
        <v>918738</v>
      </c>
      <c r="K268" s="312"/>
      <c r="L268" s="313"/>
    </row>
    <row r="269" spans="2:12" s="21" customFormat="1" ht="14.1" customHeight="1">
      <c r="B269" s="126" t="str">
        <f t="shared" si="10"/>
        <v/>
      </c>
      <c r="C269" s="155" t="s">
        <v>367</v>
      </c>
      <c r="D269" s="188"/>
      <c r="E269" s="189"/>
      <c r="F269" s="132"/>
      <c r="G269" s="130"/>
      <c r="H269" s="131"/>
      <c r="I269" s="132"/>
      <c r="J269" s="270"/>
      <c r="K269" s="310"/>
      <c r="L269" s="311"/>
    </row>
    <row r="270" spans="2:12" s="21" customFormat="1" ht="14.1" customHeight="1">
      <c r="B270" s="133" t="str">
        <f t="shared" si="10"/>
        <v>5</v>
      </c>
      <c r="C270" s="97">
        <v>6114</v>
      </c>
      <c r="D270" s="17">
        <v>5021</v>
      </c>
      <c r="E270" s="20" t="s">
        <v>107</v>
      </c>
      <c r="F270" s="25">
        <v>8500</v>
      </c>
      <c r="G270" s="80">
        <v>8500</v>
      </c>
      <c r="H270" s="101"/>
      <c r="I270" s="25">
        <v>8500</v>
      </c>
      <c r="J270" s="79">
        <f>I270*2.5</f>
        <v>21250</v>
      </c>
      <c r="K270" s="310"/>
      <c r="L270" s="311"/>
    </row>
    <row r="271" spans="2:12" s="21" customFormat="1" ht="14.1" customHeight="1">
      <c r="B271" s="133" t="str">
        <f t="shared" si="10"/>
        <v>5</v>
      </c>
      <c r="C271" s="97">
        <v>6114</v>
      </c>
      <c r="D271" s="17">
        <v>5139</v>
      </c>
      <c r="E271" s="20" t="s">
        <v>111</v>
      </c>
      <c r="F271" s="25">
        <v>9800</v>
      </c>
      <c r="G271" s="80">
        <v>9800</v>
      </c>
      <c r="H271" s="101"/>
      <c r="I271" s="25">
        <f>H271*12/10</f>
        <v>0</v>
      </c>
      <c r="J271" s="79">
        <f>I271*2.5</f>
        <v>0</v>
      </c>
      <c r="K271" s="310"/>
      <c r="L271" s="311"/>
    </row>
    <row r="272" spans="2:12" s="21" customFormat="1" ht="14.1" customHeight="1">
      <c r="B272" s="133" t="str">
        <f t="shared" si="10"/>
        <v>5</v>
      </c>
      <c r="C272" s="97">
        <v>6114</v>
      </c>
      <c r="D272" s="17">
        <v>5168</v>
      </c>
      <c r="E272" s="20" t="s">
        <v>250</v>
      </c>
      <c r="F272" s="25">
        <v>5000</v>
      </c>
      <c r="G272" s="80">
        <v>5000</v>
      </c>
      <c r="H272" s="101">
        <v>3636.05</v>
      </c>
      <c r="I272" s="25">
        <f>H272</f>
        <v>3636.05</v>
      </c>
      <c r="J272" s="79">
        <f>I272*2.5-2000</f>
        <v>7090.125</v>
      </c>
      <c r="K272" s="310"/>
      <c r="L272" s="311"/>
    </row>
    <row r="273" spans="2:13" s="21" customFormat="1" ht="14.1" customHeight="1">
      <c r="B273" s="133" t="str">
        <f t="shared" si="10"/>
        <v>5</v>
      </c>
      <c r="C273" s="97">
        <v>6114</v>
      </c>
      <c r="D273" s="17">
        <v>5173</v>
      </c>
      <c r="E273" s="20" t="s">
        <v>251</v>
      </c>
      <c r="F273" s="25">
        <v>400</v>
      </c>
      <c r="G273" s="80">
        <v>400</v>
      </c>
      <c r="H273" s="101">
        <v>304</v>
      </c>
      <c r="I273" s="25">
        <f>H273</f>
        <v>304</v>
      </c>
      <c r="J273" s="79">
        <f>I273*2.5</f>
        <v>760</v>
      </c>
      <c r="K273" s="310"/>
      <c r="L273" s="311"/>
    </row>
    <row r="274" spans="2:13" s="21" customFormat="1" ht="14.1" customHeight="1">
      <c r="B274" s="220" t="str">
        <f t="shared" si="10"/>
        <v>5</v>
      </c>
      <c r="C274" s="8">
        <v>6114</v>
      </c>
      <c r="D274" s="5">
        <v>5021</v>
      </c>
      <c r="E274" s="12" t="s">
        <v>222</v>
      </c>
      <c r="F274" s="28"/>
      <c r="G274" s="86"/>
      <c r="H274" s="102">
        <v>1008</v>
      </c>
      <c r="I274" s="28">
        <f>H274</f>
        <v>1008</v>
      </c>
      <c r="J274" s="78">
        <v>3000</v>
      </c>
      <c r="K274" s="310"/>
      <c r="L274" s="311"/>
    </row>
    <row r="275" spans="2:13" s="21" customFormat="1" ht="14.1" customHeight="1" thickBot="1">
      <c r="B275" s="135" t="str">
        <f t="shared" si="10"/>
        <v/>
      </c>
      <c r="C275" s="136" t="s">
        <v>202</v>
      </c>
      <c r="D275" s="10"/>
      <c r="E275" s="11"/>
      <c r="F275" s="31">
        <f>SUM(F270:F274)</f>
        <v>23700</v>
      </c>
      <c r="G275" s="137">
        <f>SUM(G270:G274)</f>
        <v>23700</v>
      </c>
      <c r="H275" s="138">
        <f>SUM(H270:H274)</f>
        <v>4948.05</v>
      </c>
      <c r="I275" s="31">
        <f>SUM(I270:I274)</f>
        <v>13448.05</v>
      </c>
      <c r="J275" s="271">
        <f>SUM(J269:J274)</f>
        <v>32100.125</v>
      </c>
      <c r="K275" s="312"/>
      <c r="L275" s="313"/>
    </row>
    <row r="276" spans="2:13" s="21" customFormat="1" ht="14.1" customHeight="1">
      <c r="B276" s="126" t="str">
        <f t="shared" si="10"/>
        <v/>
      </c>
      <c r="C276" s="161" t="s">
        <v>75</v>
      </c>
      <c r="D276" s="196"/>
      <c r="E276" s="197"/>
      <c r="F276" s="158"/>
      <c r="G276" s="166"/>
      <c r="H276" s="187"/>
      <c r="I276" s="132"/>
      <c r="J276" s="270"/>
      <c r="K276" s="310"/>
      <c r="L276" s="311"/>
    </row>
    <row r="277" spans="2:13" s="21" customFormat="1" ht="14.1" customHeight="1">
      <c r="B277" s="133" t="str">
        <f t="shared" si="10"/>
        <v>5</v>
      </c>
      <c r="C277" s="19" t="s">
        <v>76</v>
      </c>
      <c r="D277" s="17" t="s">
        <v>167</v>
      </c>
      <c r="E277" s="18" t="s">
        <v>168</v>
      </c>
      <c r="F277" s="25">
        <v>540000</v>
      </c>
      <c r="G277" s="80">
        <v>540000</v>
      </c>
      <c r="H277" s="101">
        <v>434612</v>
      </c>
      <c r="I277" s="25">
        <v>540000</v>
      </c>
      <c r="J277" s="79">
        <v>609300</v>
      </c>
      <c r="K277" s="310" t="s">
        <v>400</v>
      </c>
      <c r="L277" s="311"/>
    </row>
    <row r="278" spans="2:13" s="21" customFormat="1" ht="14.1" customHeight="1">
      <c r="B278" s="133" t="str">
        <f t="shared" si="10"/>
        <v>5</v>
      </c>
      <c r="C278" s="19" t="s">
        <v>76</v>
      </c>
      <c r="D278" s="17" t="s">
        <v>106</v>
      </c>
      <c r="E278" s="18" t="s">
        <v>107</v>
      </c>
      <c r="F278" s="25">
        <v>80000</v>
      </c>
      <c r="G278" s="80">
        <v>65000</v>
      </c>
      <c r="H278" s="101">
        <v>39374</v>
      </c>
      <c r="I278" s="25">
        <v>65000</v>
      </c>
      <c r="J278" s="79">
        <v>50000</v>
      </c>
      <c r="K278" s="310"/>
      <c r="L278" s="311"/>
    </row>
    <row r="279" spans="2:13" s="21" customFormat="1" ht="14.1" customHeight="1">
      <c r="B279" s="133" t="str">
        <f t="shared" si="10"/>
        <v>5</v>
      </c>
      <c r="C279" s="19" t="s">
        <v>76</v>
      </c>
      <c r="D279" s="17" t="s">
        <v>200</v>
      </c>
      <c r="E279" s="18" t="s">
        <v>201</v>
      </c>
      <c r="F279" s="25">
        <v>135000</v>
      </c>
      <c r="G279" s="80">
        <v>135000</v>
      </c>
      <c r="H279" s="101">
        <v>115434</v>
      </c>
      <c r="I279" s="25">
        <v>135000</v>
      </c>
      <c r="J279" s="79">
        <v>152325</v>
      </c>
      <c r="K279" s="310" t="s">
        <v>400</v>
      </c>
      <c r="L279" s="311"/>
    </row>
    <row r="280" spans="2:13" s="21" customFormat="1" ht="14.1" customHeight="1">
      <c r="B280" s="133" t="str">
        <f t="shared" si="10"/>
        <v>5</v>
      </c>
      <c r="C280" s="19" t="s">
        <v>76</v>
      </c>
      <c r="D280" s="17" t="s">
        <v>169</v>
      </c>
      <c r="E280" s="18" t="s">
        <v>170</v>
      </c>
      <c r="F280" s="25">
        <v>48600</v>
      </c>
      <c r="G280" s="80">
        <v>48600</v>
      </c>
      <c r="H280" s="101">
        <v>38038</v>
      </c>
      <c r="I280" s="25">
        <v>48600</v>
      </c>
      <c r="J280" s="79">
        <v>59337</v>
      </c>
      <c r="K280" s="310" t="s">
        <v>400</v>
      </c>
      <c r="L280" s="311"/>
    </row>
    <row r="281" spans="2:13" s="21" customFormat="1" ht="14.1" customHeight="1">
      <c r="B281" s="133" t="str">
        <f t="shared" si="10"/>
        <v>5</v>
      </c>
      <c r="C281" s="19" t="s">
        <v>76</v>
      </c>
      <c r="D281" s="17" t="s">
        <v>203</v>
      </c>
      <c r="E281" s="18" t="s">
        <v>204</v>
      </c>
      <c r="F281" s="25">
        <v>1500</v>
      </c>
      <c r="G281" s="80">
        <v>2300</v>
      </c>
      <c r="H281" s="101">
        <v>2147</v>
      </c>
      <c r="I281" s="25">
        <f>H281*12/10</f>
        <v>2576.4</v>
      </c>
      <c r="J281" s="79">
        <v>2000</v>
      </c>
      <c r="K281" s="310"/>
      <c r="L281" s="311"/>
    </row>
    <row r="282" spans="2:13" s="21" customFormat="1" ht="14.1" customHeight="1">
      <c r="B282" s="133" t="str">
        <f t="shared" si="10"/>
        <v>5</v>
      </c>
      <c r="C282" s="19">
        <v>6171</v>
      </c>
      <c r="D282" s="17">
        <v>5134</v>
      </c>
      <c r="E282" s="20" t="s">
        <v>247</v>
      </c>
      <c r="F282" s="25">
        <v>5000</v>
      </c>
      <c r="G282" s="80">
        <v>5000</v>
      </c>
      <c r="H282" s="101"/>
      <c r="I282" s="25">
        <v>5000</v>
      </c>
      <c r="J282" s="79">
        <v>5000</v>
      </c>
      <c r="K282" s="310"/>
      <c r="L282" s="311"/>
    </row>
    <row r="283" spans="2:13" s="21" customFormat="1" ht="14.1" customHeight="1">
      <c r="B283" s="133" t="str">
        <f t="shared" si="10"/>
        <v>5</v>
      </c>
      <c r="C283" s="19" t="s">
        <v>76</v>
      </c>
      <c r="D283" s="17" t="s">
        <v>205</v>
      </c>
      <c r="E283" s="18" t="s">
        <v>206</v>
      </c>
      <c r="F283" s="25">
        <v>2000</v>
      </c>
      <c r="G283" s="80">
        <v>2000</v>
      </c>
      <c r="H283" s="101"/>
      <c r="I283" s="25">
        <f>H283*12/10</f>
        <v>0</v>
      </c>
      <c r="J283" s="79">
        <v>2000</v>
      </c>
      <c r="K283" s="310"/>
      <c r="L283" s="311"/>
    </row>
    <row r="284" spans="2:13" s="16" customFormat="1" ht="14.1" customHeight="1">
      <c r="B284" s="133" t="str">
        <f t="shared" si="10"/>
        <v>5</v>
      </c>
      <c r="C284" s="201" t="s">
        <v>76</v>
      </c>
      <c r="D284" s="202" t="s">
        <v>108</v>
      </c>
      <c r="E284" s="208" t="s">
        <v>109</v>
      </c>
      <c r="F284" s="32">
        <v>20000</v>
      </c>
      <c r="G284" s="80">
        <v>20000</v>
      </c>
      <c r="H284" s="101">
        <v>23726</v>
      </c>
      <c r="I284" s="25">
        <f>H284*12/10</f>
        <v>28471.200000000001</v>
      </c>
      <c r="J284" s="91">
        <v>20000</v>
      </c>
      <c r="K284" s="310"/>
      <c r="L284" s="311"/>
      <c r="M284" s="21"/>
    </row>
    <row r="285" spans="2:13" s="21" customFormat="1" ht="14.1" customHeight="1">
      <c r="B285" s="133" t="str">
        <f t="shared" si="10"/>
        <v>5</v>
      </c>
      <c r="C285" s="19" t="s">
        <v>76</v>
      </c>
      <c r="D285" s="17" t="s">
        <v>110</v>
      </c>
      <c r="E285" s="18" t="s">
        <v>111</v>
      </c>
      <c r="F285" s="25">
        <v>60000</v>
      </c>
      <c r="G285" s="80">
        <v>75000</v>
      </c>
      <c r="H285" s="101">
        <v>69675.100000000006</v>
      </c>
      <c r="I285" s="25">
        <v>75000</v>
      </c>
      <c r="J285" s="79">
        <v>75000</v>
      </c>
      <c r="K285" s="310"/>
      <c r="L285" s="311"/>
    </row>
    <row r="286" spans="2:13" s="21" customFormat="1" ht="14.1" customHeight="1">
      <c r="B286" s="133" t="str">
        <f t="shared" si="10"/>
        <v>5</v>
      </c>
      <c r="C286" s="19" t="s">
        <v>76</v>
      </c>
      <c r="D286" s="17" t="s">
        <v>193</v>
      </c>
      <c r="E286" s="18" t="s">
        <v>194</v>
      </c>
      <c r="F286" s="25">
        <v>120000</v>
      </c>
      <c r="G286" s="80">
        <v>120000</v>
      </c>
      <c r="H286" s="101">
        <v>57600</v>
      </c>
      <c r="I286" s="25">
        <v>100000</v>
      </c>
      <c r="J286" s="91">
        <v>100000</v>
      </c>
      <c r="K286" s="310"/>
      <c r="L286" s="311"/>
    </row>
    <row r="287" spans="2:13" s="21" customFormat="1" ht="14.1" customHeight="1">
      <c r="B287" s="133" t="str">
        <f t="shared" si="10"/>
        <v>5</v>
      </c>
      <c r="C287" s="19" t="s">
        <v>76</v>
      </c>
      <c r="D287" s="17" t="s">
        <v>134</v>
      </c>
      <c r="E287" s="18" t="s">
        <v>135</v>
      </c>
      <c r="F287" s="25">
        <v>70000</v>
      </c>
      <c r="G287" s="80">
        <v>70000</v>
      </c>
      <c r="H287" s="101">
        <v>54935</v>
      </c>
      <c r="I287" s="25">
        <v>70000</v>
      </c>
      <c r="J287" s="79">
        <v>70000</v>
      </c>
      <c r="K287" s="310"/>
      <c r="L287" s="311"/>
    </row>
    <row r="288" spans="2:13" s="21" customFormat="1" ht="14.1" customHeight="1">
      <c r="B288" s="133" t="str">
        <f t="shared" si="10"/>
        <v>5</v>
      </c>
      <c r="C288" s="19" t="s">
        <v>76</v>
      </c>
      <c r="D288" s="17" t="s">
        <v>207</v>
      </c>
      <c r="E288" s="18" t="s">
        <v>208</v>
      </c>
      <c r="F288" s="25">
        <v>3500</v>
      </c>
      <c r="G288" s="80">
        <v>3500</v>
      </c>
      <c r="H288" s="101">
        <v>3275</v>
      </c>
      <c r="I288" s="25">
        <f>H288*12/10</f>
        <v>3930</v>
      </c>
      <c r="J288" s="79">
        <v>3500</v>
      </c>
      <c r="K288" s="310"/>
      <c r="L288" s="311"/>
    </row>
    <row r="289" spans="2:13" s="21" customFormat="1" ht="14.1" customHeight="1">
      <c r="B289" s="133" t="str">
        <f t="shared" si="10"/>
        <v>5</v>
      </c>
      <c r="C289" s="19" t="s">
        <v>76</v>
      </c>
      <c r="D289" s="17" t="s">
        <v>136</v>
      </c>
      <c r="E289" s="18" t="s">
        <v>137</v>
      </c>
      <c r="F289" s="25">
        <v>19200</v>
      </c>
      <c r="G289" s="80">
        <v>19200</v>
      </c>
      <c r="H289" s="101">
        <v>16044</v>
      </c>
      <c r="I289" s="25">
        <f>H289*12/10</f>
        <v>19252.8</v>
      </c>
      <c r="J289" s="79">
        <v>19200</v>
      </c>
      <c r="K289" s="310"/>
      <c r="L289" s="311"/>
    </row>
    <row r="290" spans="2:13" s="21" customFormat="1" ht="14.1" customHeight="1">
      <c r="B290" s="133" t="str">
        <f t="shared" si="10"/>
        <v>5</v>
      </c>
      <c r="C290" s="19" t="s">
        <v>76</v>
      </c>
      <c r="D290" s="17" t="s">
        <v>209</v>
      </c>
      <c r="E290" s="18" t="s">
        <v>210</v>
      </c>
      <c r="F290" s="25">
        <v>2000</v>
      </c>
      <c r="G290" s="80">
        <v>2000</v>
      </c>
      <c r="H290" s="101">
        <v>1296</v>
      </c>
      <c r="I290" s="25">
        <v>1296</v>
      </c>
      <c r="J290" s="79">
        <v>2000</v>
      </c>
      <c r="K290" s="310"/>
      <c r="L290" s="311"/>
    </row>
    <row r="291" spans="2:13" s="21" customFormat="1" ht="14.1" customHeight="1">
      <c r="B291" s="133" t="str">
        <f t="shared" si="10"/>
        <v>5</v>
      </c>
      <c r="C291" s="19" t="s">
        <v>76</v>
      </c>
      <c r="D291" s="17" t="s">
        <v>211</v>
      </c>
      <c r="E291" s="18" t="s">
        <v>212</v>
      </c>
      <c r="F291" s="25">
        <v>10000</v>
      </c>
      <c r="G291" s="80">
        <v>10000</v>
      </c>
      <c r="H291" s="101">
        <v>5500</v>
      </c>
      <c r="I291" s="25">
        <f>H291*12/10</f>
        <v>6600</v>
      </c>
      <c r="J291" s="79">
        <v>10000</v>
      </c>
      <c r="K291" s="310"/>
      <c r="L291" s="311"/>
    </row>
    <row r="292" spans="2:13" s="21" customFormat="1" ht="14.1" customHeight="1">
      <c r="B292" s="133" t="str">
        <f t="shared" si="10"/>
        <v>5</v>
      </c>
      <c r="C292" s="19" t="s">
        <v>76</v>
      </c>
      <c r="D292" s="17" t="s">
        <v>213</v>
      </c>
      <c r="E292" s="18" t="s">
        <v>214</v>
      </c>
      <c r="F292" s="25">
        <v>10000</v>
      </c>
      <c r="G292" s="80">
        <v>10000</v>
      </c>
      <c r="H292" s="101">
        <v>5290</v>
      </c>
      <c r="I292" s="25">
        <v>10000</v>
      </c>
      <c r="J292" s="79">
        <v>10000</v>
      </c>
      <c r="K292" s="310"/>
      <c r="L292" s="311"/>
    </row>
    <row r="293" spans="2:13" s="21" customFormat="1" ht="14.1" customHeight="1">
      <c r="B293" s="133" t="str">
        <f t="shared" si="10"/>
        <v>5</v>
      </c>
      <c r="C293" s="19" t="s">
        <v>76</v>
      </c>
      <c r="D293" s="17" t="s">
        <v>215</v>
      </c>
      <c r="E293" s="18" t="s">
        <v>216</v>
      </c>
      <c r="F293" s="25">
        <v>60000</v>
      </c>
      <c r="G293" s="80">
        <v>60000</v>
      </c>
      <c r="H293" s="101">
        <v>45451.85</v>
      </c>
      <c r="I293" s="25">
        <v>60000</v>
      </c>
      <c r="J293" s="79">
        <v>60000</v>
      </c>
      <c r="K293" s="310"/>
      <c r="L293" s="311"/>
    </row>
    <row r="294" spans="2:13" s="96" customFormat="1" ht="14.1" customHeight="1">
      <c r="B294" s="133" t="str">
        <f t="shared" si="10"/>
        <v>5</v>
      </c>
      <c r="C294" s="209" t="s">
        <v>76</v>
      </c>
      <c r="D294" s="210" t="s">
        <v>112</v>
      </c>
      <c r="E294" s="211" t="s">
        <v>113</v>
      </c>
      <c r="F294" s="144">
        <v>70000</v>
      </c>
      <c r="G294" s="80">
        <v>70000</v>
      </c>
      <c r="H294" s="101">
        <v>73855.58</v>
      </c>
      <c r="I294" s="25">
        <f>H294*12/10</f>
        <v>88626.695999999996</v>
      </c>
      <c r="J294" s="79">
        <v>70000</v>
      </c>
      <c r="K294" s="310"/>
      <c r="L294" s="311"/>
      <c r="M294" s="21"/>
    </row>
    <row r="295" spans="2:13" s="21" customFormat="1" ht="14.1" customHeight="1">
      <c r="B295" s="133" t="str">
        <f t="shared" si="10"/>
        <v>5</v>
      </c>
      <c r="C295" s="19" t="s">
        <v>76</v>
      </c>
      <c r="D295" s="17" t="s">
        <v>114</v>
      </c>
      <c r="E295" s="18" t="s">
        <v>115</v>
      </c>
      <c r="F295" s="25">
        <v>70000</v>
      </c>
      <c r="G295" s="80">
        <v>94268</v>
      </c>
      <c r="H295" s="101">
        <v>65144</v>
      </c>
      <c r="I295" s="25">
        <v>94268</v>
      </c>
      <c r="J295" s="79">
        <v>70000</v>
      </c>
      <c r="K295" s="310"/>
      <c r="L295" s="311"/>
    </row>
    <row r="296" spans="2:13" s="21" customFormat="1" ht="14.1" customHeight="1">
      <c r="B296" s="133" t="str">
        <f t="shared" si="10"/>
        <v>5</v>
      </c>
      <c r="C296" s="19" t="s">
        <v>76</v>
      </c>
      <c r="D296" s="17" t="s">
        <v>217</v>
      </c>
      <c r="E296" s="18" t="s">
        <v>218</v>
      </c>
      <c r="F296" s="25">
        <v>15589</v>
      </c>
      <c r="G296" s="80">
        <v>15589</v>
      </c>
      <c r="H296" s="101"/>
      <c r="I296" s="25">
        <f>H296*12/10</f>
        <v>0</v>
      </c>
      <c r="J296" s="79">
        <v>20000</v>
      </c>
      <c r="K296" s="310"/>
      <c r="L296" s="311"/>
    </row>
    <row r="297" spans="2:13" s="21" customFormat="1" ht="14.1" customHeight="1">
      <c r="B297" s="133" t="str">
        <f t="shared" si="10"/>
        <v>5</v>
      </c>
      <c r="C297" s="19" t="s">
        <v>76</v>
      </c>
      <c r="D297" s="17" t="s">
        <v>219</v>
      </c>
      <c r="E297" s="18" t="s">
        <v>220</v>
      </c>
      <c r="F297" s="25">
        <v>8000</v>
      </c>
      <c r="G297" s="80">
        <v>10000</v>
      </c>
      <c r="H297" s="101">
        <v>8331</v>
      </c>
      <c r="I297" s="25">
        <v>10000</v>
      </c>
      <c r="J297" s="79">
        <v>10000</v>
      </c>
      <c r="K297" s="310"/>
      <c r="L297" s="311"/>
    </row>
    <row r="298" spans="2:13" s="21" customFormat="1" ht="14.1" customHeight="1">
      <c r="B298" s="133" t="str">
        <f t="shared" si="10"/>
        <v>5</v>
      </c>
      <c r="C298" s="19" t="s">
        <v>76</v>
      </c>
      <c r="D298" s="17" t="s">
        <v>221</v>
      </c>
      <c r="E298" s="18" t="s">
        <v>222</v>
      </c>
      <c r="F298" s="25">
        <v>9000</v>
      </c>
      <c r="G298" s="80">
        <v>9000</v>
      </c>
      <c r="H298" s="101">
        <v>3308</v>
      </c>
      <c r="I298" s="25">
        <v>6000</v>
      </c>
      <c r="J298" s="79">
        <v>9000</v>
      </c>
      <c r="K298" s="310"/>
      <c r="L298" s="311"/>
    </row>
    <row r="299" spans="2:13" s="96" customFormat="1" ht="14.1" customHeight="1">
      <c r="B299" s="133" t="str">
        <f t="shared" si="10"/>
        <v>5</v>
      </c>
      <c r="C299" s="209">
        <v>6171</v>
      </c>
      <c r="D299" s="210">
        <v>5178</v>
      </c>
      <c r="E299" s="212" t="s">
        <v>362</v>
      </c>
      <c r="F299" s="144"/>
      <c r="G299" s="80">
        <v>25410</v>
      </c>
      <c r="H299" s="101">
        <v>20328</v>
      </c>
      <c r="I299" s="25">
        <v>25410</v>
      </c>
      <c r="J299" s="79">
        <v>25410</v>
      </c>
      <c r="K299" s="310"/>
      <c r="L299" s="311"/>
      <c r="M299" s="21"/>
    </row>
    <row r="300" spans="2:13" s="21" customFormat="1" ht="14.1" customHeight="1">
      <c r="B300" s="133" t="str">
        <f t="shared" si="10"/>
        <v>5</v>
      </c>
      <c r="C300" s="19" t="s">
        <v>76</v>
      </c>
      <c r="D300" s="17" t="s">
        <v>223</v>
      </c>
      <c r="E300" s="18" t="s">
        <v>224</v>
      </c>
      <c r="F300" s="25" t="s">
        <v>11</v>
      </c>
      <c r="G300" s="80"/>
      <c r="H300" s="101">
        <v>8751</v>
      </c>
      <c r="I300" s="25">
        <f>H300*12/10</f>
        <v>10501.2</v>
      </c>
      <c r="J300" s="79">
        <v>10000</v>
      </c>
      <c r="K300" s="310"/>
      <c r="L300" s="311"/>
    </row>
    <row r="301" spans="2:13" s="21" customFormat="1" ht="14.1" customHeight="1">
      <c r="B301" s="133" t="str">
        <f t="shared" ref="B301:B328" si="11">MID(D301,1,1)</f>
        <v>5</v>
      </c>
      <c r="C301" s="19" t="s">
        <v>76</v>
      </c>
      <c r="D301" s="17" t="s">
        <v>225</v>
      </c>
      <c r="E301" s="18" t="s">
        <v>226</v>
      </c>
      <c r="F301" s="25">
        <v>9000</v>
      </c>
      <c r="G301" s="80">
        <v>9000</v>
      </c>
      <c r="H301" s="101">
        <v>5520</v>
      </c>
      <c r="I301" s="25">
        <v>5520</v>
      </c>
      <c r="J301" s="79">
        <v>9000</v>
      </c>
      <c r="K301" s="310"/>
      <c r="L301" s="311"/>
    </row>
    <row r="302" spans="2:13" s="21" customFormat="1" ht="14.1" customHeight="1">
      <c r="B302" s="133" t="str">
        <f t="shared" si="11"/>
        <v>5</v>
      </c>
      <c r="C302" s="19" t="s">
        <v>76</v>
      </c>
      <c r="D302" s="17" t="s">
        <v>227</v>
      </c>
      <c r="E302" s="18" t="s">
        <v>228</v>
      </c>
      <c r="F302" s="25">
        <v>1000</v>
      </c>
      <c r="G302" s="80">
        <v>1000</v>
      </c>
      <c r="H302" s="101">
        <v>1000</v>
      </c>
      <c r="I302" s="25">
        <v>1000</v>
      </c>
      <c r="J302" s="79">
        <v>1000</v>
      </c>
      <c r="K302" s="310"/>
      <c r="L302" s="311"/>
    </row>
    <row r="303" spans="2:13" s="21" customFormat="1" ht="13.5" customHeight="1">
      <c r="B303" s="133" t="str">
        <f t="shared" si="11"/>
        <v>5</v>
      </c>
      <c r="C303" s="19" t="s">
        <v>76</v>
      </c>
      <c r="D303" s="17" t="s">
        <v>116</v>
      </c>
      <c r="E303" s="18" t="s">
        <v>117</v>
      </c>
      <c r="F303" s="25">
        <v>2000</v>
      </c>
      <c r="G303" s="80">
        <v>5000</v>
      </c>
      <c r="H303" s="101">
        <v>3000</v>
      </c>
      <c r="I303" s="25">
        <v>3000</v>
      </c>
      <c r="J303" s="79">
        <v>3000</v>
      </c>
      <c r="K303" s="310"/>
      <c r="L303" s="311"/>
    </row>
    <row r="304" spans="2:13" s="21" customFormat="1" ht="14.1" customHeight="1">
      <c r="B304" s="133" t="str">
        <f t="shared" si="11"/>
        <v>5</v>
      </c>
      <c r="C304" s="19">
        <v>6171</v>
      </c>
      <c r="D304" s="17">
        <v>5363</v>
      </c>
      <c r="E304" s="20" t="s">
        <v>242</v>
      </c>
      <c r="F304" s="25"/>
      <c r="G304" s="80">
        <v>1500</v>
      </c>
      <c r="H304" s="101">
        <v>1500</v>
      </c>
      <c r="I304" s="25">
        <v>1500</v>
      </c>
      <c r="J304" s="79"/>
      <c r="K304" s="310"/>
      <c r="L304" s="311"/>
    </row>
    <row r="305" spans="2:12" s="21" customFormat="1" ht="14.1" customHeight="1">
      <c r="B305" s="220" t="str">
        <f t="shared" si="11"/>
        <v>6</v>
      </c>
      <c r="C305" s="4" t="s">
        <v>76</v>
      </c>
      <c r="D305" s="5" t="s">
        <v>229</v>
      </c>
      <c r="E305" s="7" t="s">
        <v>230</v>
      </c>
      <c r="F305" s="28">
        <v>20000</v>
      </c>
      <c r="G305" s="86">
        <v>20000</v>
      </c>
      <c r="H305" s="102"/>
      <c r="I305" s="28">
        <f>H305*12/10</f>
        <v>0</v>
      </c>
      <c r="J305" s="78">
        <v>20000</v>
      </c>
      <c r="K305" s="310"/>
      <c r="L305" s="311"/>
    </row>
    <row r="306" spans="2:12" s="21" customFormat="1" ht="14.1" customHeight="1" thickBot="1">
      <c r="B306" s="135" t="str">
        <f t="shared" si="11"/>
        <v/>
      </c>
      <c r="C306" s="136" t="s">
        <v>81</v>
      </c>
      <c r="D306" s="10"/>
      <c r="E306" s="11"/>
      <c r="F306" s="31">
        <f>SUM(F277:F305)</f>
        <v>1391389</v>
      </c>
      <c r="G306" s="137">
        <f>SUM(G277:G305)</f>
        <v>1448367</v>
      </c>
      <c r="H306" s="138">
        <f>SUM(H277:H305)</f>
        <v>1103135.5299999998</v>
      </c>
      <c r="I306" s="31">
        <f>SUM(I277:I305)</f>
        <v>1416552.2960000001</v>
      </c>
      <c r="J306" s="271">
        <f>SUM(J277:J305)</f>
        <v>1497072</v>
      </c>
      <c r="K306" s="312"/>
      <c r="L306" s="313"/>
    </row>
    <row r="307" spans="2:12" s="21" customFormat="1" ht="14.1" customHeight="1">
      <c r="B307" s="126" t="str">
        <f t="shared" si="11"/>
        <v/>
      </c>
      <c r="C307" s="161" t="s">
        <v>82</v>
      </c>
      <c r="D307" s="156"/>
      <c r="E307" s="157"/>
      <c r="F307" s="200"/>
      <c r="G307" s="159"/>
      <c r="H307" s="160"/>
      <c r="I307" s="132"/>
      <c r="J307" s="270"/>
      <c r="K307" s="310"/>
      <c r="L307" s="311"/>
    </row>
    <row r="308" spans="2:12" s="21" customFormat="1" ht="14.1" customHeight="1">
      <c r="B308" s="133" t="str">
        <f t="shared" si="11"/>
        <v>5</v>
      </c>
      <c r="C308" s="4" t="s">
        <v>83</v>
      </c>
      <c r="D308" s="5" t="s">
        <v>102</v>
      </c>
      <c r="E308" s="7" t="s">
        <v>103</v>
      </c>
      <c r="F308" s="28">
        <v>8000</v>
      </c>
      <c r="G308" s="86">
        <v>8000</v>
      </c>
      <c r="H308" s="102">
        <v>5825.2</v>
      </c>
      <c r="I308" s="28">
        <f>H308*12/10</f>
        <v>6990.24</v>
      </c>
      <c r="J308" s="78">
        <v>8000</v>
      </c>
      <c r="K308" s="310"/>
      <c r="L308" s="311"/>
    </row>
    <row r="309" spans="2:12" s="21" customFormat="1" ht="14.1" customHeight="1" thickBot="1">
      <c r="B309" s="135" t="str">
        <f t="shared" si="11"/>
        <v/>
      </c>
      <c r="C309" s="136" t="s">
        <v>86</v>
      </c>
      <c r="D309" s="10"/>
      <c r="E309" s="11"/>
      <c r="F309" s="31">
        <f>SUM(F308)</f>
        <v>8000</v>
      </c>
      <c r="G309" s="137">
        <f>SUM(G308)</f>
        <v>8000</v>
      </c>
      <c r="H309" s="138">
        <f>SUM(H308)</f>
        <v>5825.2</v>
      </c>
      <c r="I309" s="31">
        <f>SUM(I308)</f>
        <v>6990.24</v>
      </c>
      <c r="J309" s="271">
        <f>SUM(J308)</f>
        <v>8000</v>
      </c>
      <c r="K309" s="312"/>
      <c r="L309" s="313"/>
    </row>
    <row r="310" spans="2:12" s="21" customFormat="1" ht="14.1" customHeight="1">
      <c r="B310" s="126" t="str">
        <f t="shared" si="11"/>
        <v/>
      </c>
      <c r="C310" s="161" t="s">
        <v>231</v>
      </c>
      <c r="D310" s="156"/>
      <c r="E310" s="157"/>
      <c r="F310" s="200"/>
      <c r="G310" s="159"/>
      <c r="H310" s="160"/>
      <c r="I310" s="132"/>
      <c r="J310" s="270"/>
      <c r="K310" s="310"/>
      <c r="L310" s="311"/>
    </row>
    <row r="311" spans="2:12" s="21" customFormat="1" ht="14.1" customHeight="1">
      <c r="B311" s="220" t="str">
        <f t="shared" si="11"/>
        <v>5</v>
      </c>
      <c r="C311" s="4" t="s">
        <v>232</v>
      </c>
      <c r="D311" s="5" t="s">
        <v>102</v>
      </c>
      <c r="E311" s="7" t="s">
        <v>103</v>
      </c>
      <c r="F311" s="28">
        <v>45000</v>
      </c>
      <c r="G311" s="86">
        <v>45000</v>
      </c>
      <c r="H311" s="102">
        <v>42346</v>
      </c>
      <c r="I311" s="28">
        <f>H311</f>
        <v>42346</v>
      </c>
      <c r="J311" s="78">
        <v>45000</v>
      </c>
      <c r="K311" s="310"/>
      <c r="L311" s="311"/>
    </row>
    <row r="312" spans="2:12" s="21" customFormat="1" ht="14.1" customHeight="1" thickBot="1">
      <c r="B312" s="135" t="str">
        <f t="shared" si="11"/>
        <v/>
      </c>
      <c r="C312" s="136" t="s">
        <v>233</v>
      </c>
      <c r="D312" s="10"/>
      <c r="E312" s="11"/>
      <c r="F312" s="31">
        <f>SUM(F311)</f>
        <v>45000</v>
      </c>
      <c r="G312" s="137">
        <f>SUM(G311)</f>
        <v>45000</v>
      </c>
      <c r="H312" s="138">
        <f>SUM(H311)</f>
        <v>42346</v>
      </c>
      <c r="I312" s="31">
        <f>SUM(I311)</f>
        <v>42346</v>
      </c>
      <c r="J312" s="271">
        <f>SUM(J311)</f>
        <v>45000</v>
      </c>
      <c r="K312" s="312"/>
      <c r="L312" s="313"/>
    </row>
    <row r="313" spans="2:12" s="21" customFormat="1" ht="14.1" customHeight="1">
      <c r="B313" s="126" t="str">
        <f t="shared" si="11"/>
        <v/>
      </c>
      <c r="C313" s="161" t="s">
        <v>87</v>
      </c>
      <c r="D313" s="156"/>
      <c r="E313" s="157"/>
      <c r="F313" s="200"/>
      <c r="G313" s="159"/>
      <c r="H313" s="160"/>
      <c r="I313" s="132"/>
      <c r="J313" s="270"/>
      <c r="K313" s="310"/>
      <c r="L313" s="311"/>
    </row>
    <row r="314" spans="2:12" s="21" customFormat="1" ht="14.1" customHeight="1">
      <c r="B314" s="220" t="str">
        <f t="shared" si="11"/>
        <v>5</v>
      </c>
      <c r="C314" s="4" t="s">
        <v>88</v>
      </c>
      <c r="D314" s="5" t="s">
        <v>234</v>
      </c>
      <c r="E314" s="7" t="s">
        <v>235</v>
      </c>
      <c r="F314" s="28">
        <v>100000</v>
      </c>
      <c r="G314" s="86">
        <v>100000</v>
      </c>
      <c r="H314" s="102">
        <v>0</v>
      </c>
      <c r="I314" s="28">
        <f>H314*12/10</f>
        <v>0</v>
      </c>
      <c r="J314" s="78">
        <v>100000</v>
      </c>
      <c r="K314" s="310"/>
      <c r="L314" s="311"/>
    </row>
    <row r="315" spans="2:12" s="21" customFormat="1" ht="14.1" customHeight="1" thickBot="1">
      <c r="B315" s="135" t="str">
        <f t="shared" si="11"/>
        <v/>
      </c>
      <c r="C315" s="136" t="s">
        <v>89</v>
      </c>
      <c r="D315" s="10"/>
      <c r="E315" s="11"/>
      <c r="F315" s="31">
        <f>SUM(F314)</f>
        <v>100000</v>
      </c>
      <c r="G315" s="137">
        <f>SUM(G314)</f>
        <v>100000</v>
      </c>
      <c r="H315" s="138">
        <f>SUM(H314)</f>
        <v>0</v>
      </c>
      <c r="I315" s="31">
        <f>H315*12/10</f>
        <v>0</v>
      </c>
      <c r="J315" s="271">
        <f>SUM(J314)</f>
        <v>100000</v>
      </c>
      <c r="K315" s="312"/>
      <c r="L315" s="313"/>
    </row>
    <row r="316" spans="2:12" s="21" customFormat="1" ht="14.1" customHeight="1">
      <c r="B316" s="126" t="str">
        <f t="shared" si="11"/>
        <v/>
      </c>
      <c r="C316" s="161" t="s">
        <v>236</v>
      </c>
      <c r="D316" s="196"/>
      <c r="E316" s="197"/>
      <c r="F316" s="158"/>
      <c r="G316" s="166"/>
      <c r="H316" s="187"/>
      <c r="I316" s="132"/>
      <c r="J316" s="270"/>
      <c r="K316" s="310"/>
      <c r="L316" s="311"/>
    </row>
    <row r="317" spans="2:12" s="21" customFormat="1" ht="14.1" customHeight="1">
      <c r="B317" s="133" t="str">
        <f t="shared" si="11"/>
        <v>5</v>
      </c>
      <c r="C317" s="19" t="s">
        <v>237</v>
      </c>
      <c r="D317" s="17" t="s">
        <v>116</v>
      </c>
      <c r="E317" s="18" t="s">
        <v>117</v>
      </c>
      <c r="F317" s="25">
        <v>120000</v>
      </c>
      <c r="G317" s="80"/>
      <c r="H317" s="101"/>
      <c r="I317" s="25">
        <f>H317*12/10</f>
        <v>0</v>
      </c>
      <c r="J317" s="79"/>
      <c r="K317" s="310"/>
      <c r="L317" s="311"/>
    </row>
    <row r="318" spans="2:12" s="21" customFormat="1" ht="14.1" customHeight="1">
      <c r="B318" s="220" t="str">
        <f t="shared" si="11"/>
        <v>5</v>
      </c>
      <c r="C318" s="4">
        <v>6399</v>
      </c>
      <c r="D318" s="5">
        <v>5365</v>
      </c>
      <c r="E318" s="12" t="s">
        <v>363</v>
      </c>
      <c r="F318" s="28"/>
      <c r="G318" s="86">
        <v>120000</v>
      </c>
      <c r="H318" s="102">
        <v>98990</v>
      </c>
      <c r="I318" s="28">
        <v>120000</v>
      </c>
      <c r="J318" s="78">
        <v>120000</v>
      </c>
      <c r="K318" s="310"/>
      <c r="L318" s="311"/>
    </row>
    <row r="319" spans="2:12" s="21" customFormat="1" ht="14.1" customHeight="1" thickBot="1">
      <c r="B319" s="135" t="str">
        <f t="shared" si="11"/>
        <v/>
      </c>
      <c r="C319" s="136" t="s">
        <v>238</v>
      </c>
      <c r="D319" s="10"/>
      <c r="E319" s="11"/>
      <c r="F319" s="31">
        <f>SUM(F317:F318)</f>
        <v>120000</v>
      </c>
      <c r="G319" s="137">
        <f>SUM(G317:G318)</f>
        <v>120000</v>
      </c>
      <c r="H319" s="138">
        <f>SUM(H317:H318)</f>
        <v>98990</v>
      </c>
      <c r="I319" s="31">
        <f>SUM(I317:I318)</f>
        <v>120000</v>
      </c>
      <c r="J319" s="271">
        <f>SUM(J318)</f>
        <v>120000</v>
      </c>
      <c r="K319" s="312"/>
      <c r="L319" s="313"/>
    </row>
    <row r="320" spans="2:12" s="21" customFormat="1" ht="14.1" customHeight="1">
      <c r="B320" s="126" t="str">
        <f t="shared" si="11"/>
        <v/>
      </c>
      <c r="C320" s="155" t="s">
        <v>243</v>
      </c>
      <c r="D320" s="196"/>
      <c r="E320" s="197"/>
      <c r="F320" s="158"/>
      <c r="G320" s="166"/>
      <c r="H320" s="187"/>
      <c r="I320" s="132"/>
      <c r="J320" s="270"/>
      <c r="K320" s="310"/>
      <c r="L320" s="311"/>
    </row>
    <row r="321" spans="2:13" s="21" customFormat="1" ht="14.1" customHeight="1">
      <c r="B321" s="133" t="str">
        <f t="shared" si="11"/>
        <v>5</v>
      </c>
      <c r="C321" s="4">
        <v>6402</v>
      </c>
      <c r="D321" s="5">
        <v>5364</v>
      </c>
      <c r="E321" s="12" t="s">
        <v>364</v>
      </c>
      <c r="F321" s="28">
        <v>5000</v>
      </c>
      <c r="G321" s="86">
        <v>5000</v>
      </c>
      <c r="H321" s="102">
        <v>3558.7</v>
      </c>
      <c r="I321" s="28">
        <f>H321</f>
        <v>3558.7</v>
      </c>
      <c r="J321" s="78">
        <v>10000</v>
      </c>
      <c r="K321" s="310"/>
      <c r="L321" s="311"/>
    </row>
    <row r="322" spans="2:13" s="21" customFormat="1" ht="14.1" customHeight="1" thickBot="1">
      <c r="B322" s="135" t="str">
        <f t="shared" si="11"/>
        <v/>
      </c>
      <c r="C322" s="136" t="s">
        <v>244</v>
      </c>
      <c r="D322" s="10"/>
      <c r="E322" s="11"/>
      <c r="F322" s="31">
        <f>SUM(F321:F321)</f>
        <v>5000</v>
      </c>
      <c r="G322" s="137">
        <f>SUM(G321:G321)</f>
        <v>5000</v>
      </c>
      <c r="H322" s="138">
        <f>SUM(H321:H321)</f>
        <v>3558.7</v>
      </c>
      <c r="I322" s="31">
        <f>SUM(I321)</f>
        <v>3558.7</v>
      </c>
      <c r="J322" s="271">
        <f>SUM(J321)</f>
        <v>10000</v>
      </c>
      <c r="K322" s="312"/>
      <c r="L322" s="313"/>
    </row>
    <row r="323" spans="2:13" s="21" customFormat="1" ht="14.1" customHeight="1">
      <c r="B323" s="126" t="str">
        <f t="shared" si="11"/>
        <v/>
      </c>
      <c r="C323" s="161" t="s">
        <v>90</v>
      </c>
      <c r="D323" s="156"/>
      <c r="E323" s="157"/>
      <c r="F323" s="200"/>
      <c r="G323" s="159"/>
      <c r="H323" s="160"/>
      <c r="I323" s="132"/>
      <c r="J323" s="270"/>
      <c r="K323" s="310"/>
      <c r="L323" s="311"/>
    </row>
    <row r="324" spans="2:13" s="21" customFormat="1" ht="14.1" customHeight="1">
      <c r="B324" s="133" t="str">
        <f t="shared" si="11"/>
        <v>5</v>
      </c>
      <c r="C324" s="19" t="s">
        <v>91</v>
      </c>
      <c r="D324" s="17" t="s">
        <v>95</v>
      </c>
      <c r="E324" s="18" t="s">
        <v>96</v>
      </c>
      <c r="F324" s="25"/>
      <c r="G324" s="80"/>
      <c r="H324" s="101"/>
      <c r="I324" s="25">
        <f>H324*12/10</f>
        <v>0</v>
      </c>
      <c r="J324" s="79"/>
      <c r="K324" s="310"/>
      <c r="L324" s="311"/>
    </row>
    <row r="325" spans="2:13" s="9" customFormat="1" ht="14.1" customHeight="1">
      <c r="B325" s="133" t="str">
        <f t="shared" si="11"/>
        <v>5</v>
      </c>
      <c r="C325" s="19" t="s">
        <v>91</v>
      </c>
      <c r="D325" s="17" t="s">
        <v>154</v>
      </c>
      <c r="E325" s="18" t="s">
        <v>155</v>
      </c>
      <c r="F325" s="25">
        <v>15000</v>
      </c>
      <c r="G325" s="80">
        <v>20000</v>
      </c>
      <c r="H325" s="101">
        <v>20000</v>
      </c>
      <c r="I325" s="25">
        <f>H325</f>
        <v>20000</v>
      </c>
      <c r="J325" s="79">
        <v>20000</v>
      </c>
      <c r="K325" s="310"/>
      <c r="L325" s="311"/>
      <c r="M325" s="21"/>
    </row>
    <row r="326" spans="2:13" s="9" customFormat="1" ht="14.1" customHeight="1">
      <c r="B326" s="133" t="str">
        <f t="shared" si="11"/>
        <v>5</v>
      </c>
      <c r="C326" s="19">
        <v>6409</v>
      </c>
      <c r="D326" s="17">
        <v>5363</v>
      </c>
      <c r="E326" s="20" t="s">
        <v>242</v>
      </c>
      <c r="F326" s="25"/>
      <c r="G326" s="80"/>
      <c r="H326" s="101"/>
      <c r="I326" s="25">
        <f>H326*12/10</f>
        <v>0</v>
      </c>
      <c r="J326" s="79">
        <v>0</v>
      </c>
      <c r="K326" s="310"/>
      <c r="L326" s="311"/>
      <c r="M326" s="21"/>
    </row>
    <row r="327" spans="2:13" s="21" customFormat="1" ht="14.1" customHeight="1">
      <c r="B327" s="220" t="str">
        <f t="shared" si="11"/>
        <v>5</v>
      </c>
      <c r="C327" s="4" t="s">
        <v>91</v>
      </c>
      <c r="D327" s="5">
        <v>5909</v>
      </c>
      <c r="E327" s="20" t="s">
        <v>245</v>
      </c>
      <c r="F327" s="25"/>
      <c r="G327" s="80"/>
      <c r="H327" s="101"/>
      <c r="I327" s="28">
        <f>H327*12/10</f>
        <v>0</v>
      </c>
      <c r="J327" s="78">
        <v>0</v>
      </c>
      <c r="K327" s="310"/>
      <c r="L327" s="311"/>
    </row>
    <row r="328" spans="2:13" s="21" customFormat="1" ht="14.1" customHeight="1" thickBot="1">
      <c r="B328" s="135" t="str">
        <f t="shared" si="11"/>
        <v/>
      </c>
      <c r="C328" s="136" t="s">
        <v>92</v>
      </c>
      <c r="D328" s="10"/>
      <c r="E328" s="192"/>
      <c r="F328" s="193">
        <f>SUM(F324:F325)</f>
        <v>15000</v>
      </c>
      <c r="G328" s="194">
        <f>SUM(G324:G325)</f>
        <v>20000</v>
      </c>
      <c r="H328" s="195">
        <f>SUM(H324:H325)</f>
        <v>20000</v>
      </c>
      <c r="I328" s="31">
        <f>SUM(I325:I327)</f>
        <v>20000</v>
      </c>
      <c r="J328" s="271">
        <f>SUM(J325:J327)</f>
        <v>20000</v>
      </c>
      <c r="K328" s="312"/>
      <c r="L328" s="313"/>
    </row>
    <row r="329" spans="2:13" s="21" customFormat="1" ht="14.1" customHeight="1">
      <c r="C329" s="3"/>
      <c r="D329" s="1"/>
      <c r="E329" s="23"/>
      <c r="F329" s="98"/>
      <c r="G329" s="99"/>
      <c r="H329" s="22"/>
      <c r="I329" s="22"/>
    </row>
    <row r="330" spans="2:13" s="21" customFormat="1" ht="14.1" customHeight="1">
      <c r="C330" s="2"/>
      <c r="D330" s="3"/>
      <c r="E330" s="1"/>
      <c r="F330" s="23"/>
      <c r="G330" s="98"/>
      <c r="H330" s="100"/>
      <c r="I330" s="22"/>
      <c r="J330" s="22"/>
    </row>
  </sheetData>
  <mergeCells count="311">
    <mergeCell ref="K328:L328"/>
    <mergeCell ref="K21:L22"/>
    <mergeCell ref="K322:L322"/>
    <mergeCell ref="K323:L323"/>
    <mergeCell ref="K324:L324"/>
    <mergeCell ref="K325:L325"/>
    <mergeCell ref="K326:L326"/>
    <mergeCell ref="K327:L327"/>
    <mergeCell ref="K316:L316"/>
    <mergeCell ref="K317:L317"/>
    <mergeCell ref="K318:L318"/>
    <mergeCell ref="K319:L319"/>
    <mergeCell ref="K320:L320"/>
    <mergeCell ref="K321:L321"/>
    <mergeCell ref="K310:L310"/>
    <mergeCell ref="K311:L311"/>
    <mergeCell ref="K312:L312"/>
    <mergeCell ref="K313:L313"/>
    <mergeCell ref="K314:L314"/>
    <mergeCell ref="K315:L315"/>
    <mergeCell ref="K304:L304"/>
    <mergeCell ref="K305:L305"/>
    <mergeCell ref="K306:L306"/>
    <mergeCell ref="K307:L307"/>
    <mergeCell ref="K308:L308"/>
    <mergeCell ref="K309:L309"/>
    <mergeCell ref="K298:L298"/>
    <mergeCell ref="K299:L299"/>
    <mergeCell ref="K300:L300"/>
    <mergeCell ref="K301:L301"/>
    <mergeCell ref="K302:L302"/>
    <mergeCell ref="K303:L303"/>
    <mergeCell ref="K292:L292"/>
    <mergeCell ref="K293:L293"/>
    <mergeCell ref="K294:L294"/>
    <mergeCell ref="K295:L295"/>
    <mergeCell ref="K296:L296"/>
    <mergeCell ref="K297:L297"/>
    <mergeCell ref="K286:L286"/>
    <mergeCell ref="K287:L287"/>
    <mergeCell ref="K288:L288"/>
    <mergeCell ref="K289:L289"/>
    <mergeCell ref="K290:L290"/>
    <mergeCell ref="K291:L291"/>
    <mergeCell ref="K280:L280"/>
    <mergeCell ref="K281:L281"/>
    <mergeCell ref="K282:L282"/>
    <mergeCell ref="K283:L283"/>
    <mergeCell ref="K284:L284"/>
    <mergeCell ref="K285:L285"/>
    <mergeCell ref="K274:L274"/>
    <mergeCell ref="K275:L275"/>
    <mergeCell ref="K276:L276"/>
    <mergeCell ref="K277:L277"/>
    <mergeCell ref="K278:L278"/>
    <mergeCell ref="K279:L279"/>
    <mergeCell ref="K268:L268"/>
    <mergeCell ref="K269:L269"/>
    <mergeCell ref="K270:L270"/>
    <mergeCell ref="K271:L271"/>
    <mergeCell ref="K272:L272"/>
    <mergeCell ref="K273:L273"/>
    <mergeCell ref="K262:L262"/>
    <mergeCell ref="K263:L263"/>
    <mergeCell ref="K264:L264"/>
    <mergeCell ref="K265:L265"/>
    <mergeCell ref="K266:L266"/>
    <mergeCell ref="K267:L267"/>
    <mergeCell ref="K256:L256"/>
    <mergeCell ref="K257:L257"/>
    <mergeCell ref="K258:L258"/>
    <mergeCell ref="K259:L259"/>
    <mergeCell ref="K260:L260"/>
    <mergeCell ref="K261:L261"/>
    <mergeCell ref="K250:L250"/>
    <mergeCell ref="K251:L251"/>
    <mergeCell ref="K252:L252"/>
    <mergeCell ref="K253:L253"/>
    <mergeCell ref="K254:L254"/>
    <mergeCell ref="K255:L255"/>
    <mergeCell ref="K244:L244"/>
    <mergeCell ref="K245:L245"/>
    <mergeCell ref="K246:L246"/>
    <mergeCell ref="K247:L247"/>
    <mergeCell ref="K248:L248"/>
    <mergeCell ref="K249:L249"/>
    <mergeCell ref="K238:L238"/>
    <mergeCell ref="K239:L239"/>
    <mergeCell ref="K240:L240"/>
    <mergeCell ref="K241:L241"/>
    <mergeCell ref="K242:L242"/>
    <mergeCell ref="K243:L243"/>
    <mergeCell ref="K232:L232"/>
    <mergeCell ref="K233:L233"/>
    <mergeCell ref="K234:L234"/>
    <mergeCell ref="K235:L235"/>
    <mergeCell ref="K236:L236"/>
    <mergeCell ref="K237:L237"/>
    <mergeCell ref="K226:L226"/>
    <mergeCell ref="K227:L227"/>
    <mergeCell ref="K228:L228"/>
    <mergeCell ref="K229:L229"/>
    <mergeCell ref="K230:L230"/>
    <mergeCell ref="K231:L231"/>
    <mergeCell ref="K220:L220"/>
    <mergeCell ref="K221:L221"/>
    <mergeCell ref="K222:L222"/>
    <mergeCell ref="K223:L223"/>
    <mergeCell ref="K224:L224"/>
    <mergeCell ref="K225:L225"/>
    <mergeCell ref="K214:L214"/>
    <mergeCell ref="K215:L215"/>
    <mergeCell ref="K216:L216"/>
    <mergeCell ref="K217:L217"/>
    <mergeCell ref="K218:L218"/>
    <mergeCell ref="K219:L219"/>
    <mergeCell ref="K208:L208"/>
    <mergeCell ref="K209:L209"/>
    <mergeCell ref="K210:L210"/>
    <mergeCell ref="K211:L211"/>
    <mergeCell ref="K212:L212"/>
    <mergeCell ref="K213:L213"/>
    <mergeCell ref="K202:L202"/>
    <mergeCell ref="K203:L203"/>
    <mergeCell ref="K204:L204"/>
    <mergeCell ref="K205:L205"/>
    <mergeCell ref="K206:L206"/>
    <mergeCell ref="K207:L207"/>
    <mergeCell ref="K196:L196"/>
    <mergeCell ref="K197:L197"/>
    <mergeCell ref="K198:L198"/>
    <mergeCell ref="K199:L199"/>
    <mergeCell ref="K200:L200"/>
    <mergeCell ref="K201:L201"/>
    <mergeCell ref="K190:L190"/>
    <mergeCell ref="K191:L191"/>
    <mergeCell ref="K192:L192"/>
    <mergeCell ref="K193:L193"/>
    <mergeCell ref="K194:L194"/>
    <mergeCell ref="K195:L195"/>
    <mergeCell ref="K184:L184"/>
    <mergeCell ref="K185:L185"/>
    <mergeCell ref="K186:L186"/>
    <mergeCell ref="K187:L187"/>
    <mergeCell ref="K188:L188"/>
    <mergeCell ref="K189:L189"/>
    <mergeCell ref="K178:L178"/>
    <mergeCell ref="K179:L179"/>
    <mergeCell ref="K180:L180"/>
    <mergeCell ref="K181:L181"/>
    <mergeCell ref="K182:L182"/>
    <mergeCell ref="K183:L183"/>
    <mergeCell ref="K172:L172"/>
    <mergeCell ref="K173:L173"/>
    <mergeCell ref="K174:L174"/>
    <mergeCell ref="K175:L175"/>
    <mergeCell ref="K176:L176"/>
    <mergeCell ref="K177:L177"/>
    <mergeCell ref="K166:L166"/>
    <mergeCell ref="K167:L167"/>
    <mergeCell ref="K168:L168"/>
    <mergeCell ref="K169:L169"/>
    <mergeCell ref="K170:L170"/>
    <mergeCell ref="K171:L171"/>
    <mergeCell ref="K160:L160"/>
    <mergeCell ref="K161:L161"/>
    <mergeCell ref="K162:L162"/>
    <mergeCell ref="K163:L163"/>
    <mergeCell ref="K164:L164"/>
    <mergeCell ref="K165:L165"/>
    <mergeCell ref="K154:L154"/>
    <mergeCell ref="K155:L155"/>
    <mergeCell ref="K156:L156"/>
    <mergeCell ref="K157:L157"/>
    <mergeCell ref="K158:L158"/>
    <mergeCell ref="K159:L159"/>
    <mergeCell ref="K148:L148"/>
    <mergeCell ref="K149:L149"/>
    <mergeCell ref="K150:L150"/>
    <mergeCell ref="K151:L151"/>
    <mergeCell ref="K152:L152"/>
    <mergeCell ref="K153:L153"/>
    <mergeCell ref="K142:L142"/>
    <mergeCell ref="K143:L143"/>
    <mergeCell ref="K144:L144"/>
    <mergeCell ref="K145:L145"/>
    <mergeCell ref="K146:L146"/>
    <mergeCell ref="K147:L147"/>
    <mergeCell ref="K136:L136"/>
    <mergeCell ref="K137:L137"/>
    <mergeCell ref="K138:L138"/>
    <mergeCell ref="K139:L139"/>
    <mergeCell ref="K140:L140"/>
    <mergeCell ref="K141:L141"/>
    <mergeCell ref="K130:L130"/>
    <mergeCell ref="K131:L131"/>
    <mergeCell ref="K132:L132"/>
    <mergeCell ref="K133:L133"/>
    <mergeCell ref="K134:L134"/>
    <mergeCell ref="K135:L135"/>
    <mergeCell ref="K124:L124"/>
    <mergeCell ref="K125:L125"/>
    <mergeCell ref="K126:L126"/>
    <mergeCell ref="K127:L127"/>
    <mergeCell ref="K128:L128"/>
    <mergeCell ref="K129:L129"/>
    <mergeCell ref="K118:L118"/>
    <mergeCell ref="K119:L119"/>
    <mergeCell ref="K120:L120"/>
    <mergeCell ref="K121:L121"/>
    <mergeCell ref="K122:L122"/>
    <mergeCell ref="K123:L123"/>
    <mergeCell ref="K112:L112"/>
    <mergeCell ref="K113:L113"/>
    <mergeCell ref="K114:L114"/>
    <mergeCell ref="K115:L115"/>
    <mergeCell ref="K116:L116"/>
    <mergeCell ref="K117:L117"/>
    <mergeCell ref="K107:L107"/>
    <mergeCell ref="K108:L108"/>
    <mergeCell ref="K109:L109"/>
    <mergeCell ref="K110:L110"/>
    <mergeCell ref="K111:L111"/>
    <mergeCell ref="K100:L100"/>
    <mergeCell ref="K101:L101"/>
    <mergeCell ref="K102:L102"/>
    <mergeCell ref="K103:L103"/>
    <mergeCell ref="K104:L104"/>
    <mergeCell ref="K105:L105"/>
    <mergeCell ref="K94:L94"/>
    <mergeCell ref="K95:L95"/>
    <mergeCell ref="K96:L96"/>
    <mergeCell ref="K97:L97"/>
    <mergeCell ref="K98:L98"/>
    <mergeCell ref="K99:L99"/>
    <mergeCell ref="K88:L88"/>
    <mergeCell ref="K89:L89"/>
    <mergeCell ref="K90:L90"/>
    <mergeCell ref="K91:L91"/>
    <mergeCell ref="K92:L92"/>
    <mergeCell ref="K93:L93"/>
    <mergeCell ref="K82:L82"/>
    <mergeCell ref="K83:L83"/>
    <mergeCell ref="K84:L84"/>
    <mergeCell ref="K85:L85"/>
    <mergeCell ref="K86:L86"/>
    <mergeCell ref="K87:L87"/>
    <mergeCell ref="K76:L76"/>
    <mergeCell ref="K77:L77"/>
    <mergeCell ref="K78:L78"/>
    <mergeCell ref="K79:L79"/>
    <mergeCell ref="K80:L80"/>
    <mergeCell ref="K81:L81"/>
    <mergeCell ref="K70:L70"/>
    <mergeCell ref="K71:L71"/>
    <mergeCell ref="K72:L72"/>
    <mergeCell ref="K73:L73"/>
    <mergeCell ref="K74:L74"/>
    <mergeCell ref="K75:L75"/>
    <mergeCell ref="K64:L64"/>
    <mergeCell ref="K65:L65"/>
    <mergeCell ref="K66:L66"/>
    <mergeCell ref="K67:L67"/>
    <mergeCell ref="K68:L68"/>
    <mergeCell ref="K69:L69"/>
    <mergeCell ref="K58:L58"/>
    <mergeCell ref="K59:L59"/>
    <mergeCell ref="K60:L60"/>
    <mergeCell ref="K61:L61"/>
    <mergeCell ref="K62:L62"/>
    <mergeCell ref="K63:L63"/>
    <mergeCell ref="K52:L52"/>
    <mergeCell ref="K53:L53"/>
    <mergeCell ref="K54:L54"/>
    <mergeCell ref="K55:L55"/>
    <mergeCell ref="K56:L56"/>
    <mergeCell ref="K57:L57"/>
    <mergeCell ref="K46:L46"/>
    <mergeCell ref="K47:L47"/>
    <mergeCell ref="K48:L48"/>
    <mergeCell ref="K49:L49"/>
    <mergeCell ref="K50:L50"/>
    <mergeCell ref="K51:L51"/>
    <mergeCell ref="K40:L40"/>
    <mergeCell ref="K41:L41"/>
    <mergeCell ref="K42:L42"/>
    <mergeCell ref="K43:L43"/>
    <mergeCell ref="K44:L44"/>
    <mergeCell ref="K45:L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C2:E2"/>
    <mergeCell ref="C3:E3"/>
    <mergeCell ref="G4:H4"/>
    <mergeCell ref="G20:H20"/>
    <mergeCell ref="J20:L20"/>
  </mergeCells>
  <pageMargins left="0" right="0" top="0.39370078740157483" bottom="0.39370078740157483" header="0.31496062992125984" footer="0.31496062992125984"/>
  <pageSetup paperSize="9" scale="6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55"/>
  <sheetViews>
    <sheetView topLeftCell="A334" zoomScaleNormal="100" workbookViewId="0">
      <selection activeCell="H42" sqref="H42:N42"/>
    </sheetView>
  </sheetViews>
  <sheetFormatPr defaultRowHeight="15"/>
  <cols>
    <col min="1" max="1" width="0.7109375" style="67" customWidth="1"/>
    <col min="2" max="2" width="6" style="33" customWidth="1"/>
    <col min="3" max="3" width="5.28515625" style="67" customWidth="1"/>
    <col min="4" max="4" width="6" style="67" customWidth="1"/>
    <col min="5" max="5" width="43" style="67" customWidth="1"/>
    <col min="6" max="6" width="27.140625" style="67" customWidth="1"/>
    <col min="7" max="7" width="14.42578125" style="67" customWidth="1"/>
    <col min="8" max="16384" width="9.140625" style="67"/>
  </cols>
  <sheetData>
    <row r="2" spans="2:6" ht="20.25">
      <c r="B2" s="66"/>
      <c r="C2" s="301" t="s">
        <v>388</v>
      </c>
      <c r="D2" s="301"/>
      <c r="E2" s="301"/>
    </row>
    <row r="3" spans="2:6" ht="18.75" thickBot="1">
      <c r="B3" s="66"/>
      <c r="C3" s="302" t="s">
        <v>329</v>
      </c>
      <c r="D3" s="302"/>
      <c r="E3" s="302"/>
    </row>
    <row r="4" spans="2:6" ht="18">
      <c r="B4" s="66"/>
      <c r="C4" s="250"/>
      <c r="D4" s="250"/>
      <c r="E4" s="250"/>
      <c r="F4" s="76" t="s">
        <v>334</v>
      </c>
    </row>
    <row r="5" spans="2:6" ht="18.75" thickBot="1">
      <c r="B5" s="66"/>
      <c r="C5" s="250"/>
      <c r="D5" s="250"/>
      <c r="E5" s="250"/>
      <c r="F5" s="258" t="s">
        <v>337</v>
      </c>
    </row>
    <row r="6" spans="2:6" s="69" customFormat="1" ht="13.5" thickBot="1">
      <c r="B6" s="34" t="s">
        <v>255</v>
      </c>
      <c r="C6" s="68"/>
      <c r="D6" s="68"/>
      <c r="E6" s="68"/>
    </row>
    <row r="7" spans="2:6" s="69" customFormat="1" ht="12.75">
      <c r="B7" s="111" t="s">
        <v>256</v>
      </c>
      <c r="C7" s="70"/>
      <c r="D7" s="70"/>
      <c r="E7" s="35" t="s">
        <v>265</v>
      </c>
      <c r="F7" s="230">
        <v>7096000</v>
      </c>
    </row>
    <row r="8" spans="2:6" s="69" customFormat="1" ht="12.75">
      <c r="B8" s="71" t="s">
        <v>257</v>
      </c>
      <c r="C8" s="72"/>
      <c r="D8" s="72"/>
      <c r="E8" s="36" t="s">
        <v>266</v>
      </c>
      <c r="F8" s="109">
        <v>662600</v>
      </c>
    </row>
    <row r="9" spans="2:6">
      <c r="B9" s="71" t="s">
        <v>258</v>
      </c>
      <c r="C9" s="72"/>
      <c r="D9" s="72"/>
      <c r="E9" s="36" t="s">
        <v>267</v>
      </c>
      <c r="F9" s="110">
        <v>1600000</v>
      </c>
    </row>
    <row r="10" spans="2:6" s="69" customFormat="1" ht="12.75">
      <c r="B10" s="71" t="s">
        <v>259</v>
      </c>
      <c r="C10" s="72"/>
      <c r="D10" s="72"/>
      <c r="E10" s="36" t="s">
        <v>268</v>
      </c>
      <c r="F10" s="109">
        <v>4062400</v>
      </c>
    </row>
    <row r="11" spans="2:6" ht="15.75" thickBot="1">
      <c r="B11" s="118" t="s">
        <v>260</v>
      </c>
      <c r="C11" s="119"/>
      <c r="D11" s="119"/>
      <c r="E11" s="119"/>
      <c r="F11" s="259">
        <f>SUM(F7:F10)</f>
        <v>13421000</v>
      </c>
    </row>
    <row r="12" spans="2:6" s="74" customFormat="1" ht="15.75" thickBot="1">
      <c r="B12" s="34"/>
      <c r="C12" s="68"/>
      <c r="D12" s="68"/>
      <c r="E12" s="37" t="s">
        <v>368</v>
      </c>
      <c r="F12" s="256">
        <f>F11-F16</f>
        <v>-3438748.125</v>
      </c>
    </row>
    <row r="13" spans="2:6" s="69" customFormat="1" ht="15.75" customHeight="1" thickBot="1">
      <c r="B13" s="34" t="s">
        <v>261</v>
      </c>
      <c r="C13" s="68"/>
      <c r="D13" s="68"/>
      <c r="E13" s="37"/>
    </row>
    <row r="14" spans="2:6">
      <c r="B14" s="231" t="s">
        <v>262</v>
      </c>
      <c r="C14" s="232"/>
      <c r="D14" s="232"/>
      <c r="E14" s="233" t="s">
        <v>269</v>
      </c>
      <c r="F14" s="245">
        <v>7639409.125</v>
      </c>
    </row>
    <row r="15" spans="2:6" ht="15.75" thickBot="1">
      <c r="B15" s="237" t="s">
        <v>263</v>
      </c>
      <c r="C15" s="238"/>
      <c r="D15" s="238"/>
      <c r="E15" s="239" t="s">
        <v>270</v>
      </c>
      <c r="F15" s="120">
        <v>9220339</v>
      </c>
    </row>
    <row r="16" spans="2:6" ht="15.75" thickBot="1">
      <c r="B16" s="34" t="s">
        <v>260</v>
      </c>
      <c r="C16" s="68"/>
      <c r="D16" s="68"/>
      <c r="E16" s="68"/>
      <c r="F16" s="246">
        <f>SUM(F14:F15)</f>
        <v>16859748.125</v>
      </c>
    </row>
    <row r="19" spans="2:6">
      <c r="B19" s="66"/>
      <c r="C19" s="73"/>
      <c r="D19" s="73"/>
      <c r="E19" s="73"/>
    </row>
    <row r="20" spans="2:6" ht="15.75" thickBot="1">
      <c r="B20" s="66"/>
      <c r="C20" s="73"/>
      <c r="D20" s="73"/>
      <c r="E20" s="73"/>
    </row>
    <row r="21" spans="2:6" ht="15.75" thickBot="1">
      <c r="B21" s="67"/>
      <c r="F21" s="290" t="s">
        <v>334</v>
      </c>
    </row>
    <row r="22" spans="2:6" s="21" customFormat="1" ht="26.25" customHeight="1" thickBot="1">
      <c r="F22" s="258" t="s">
        <v>337</v>
      </c>
    </row>
    <row r="23" spans="2:6" s="21" customFormat="1" ht="37.5" customHeight="1" thickBot="1">
      <c r="B23" s="217" t="s">
        <v>264</v>
      </c>
      <c r="C23" s="218" t="s">
        <v>254</v>
      </c>
      <c r="D23" s="219" t="s">
        <v>330</v>
      </c>
      <c r="E23" s="140" t="s">
        <v>331</v>
      </c>
      <c r="F23" s="213">
        <f>F43+F55+F59+F62+F65+F68+F71+F74+F78+F82+F85+F96+F100+F103+F106+F88+F46+F49+F52</f>
        <v>13421000</v>
      </c>
    </row>
    <row r="24" spans="2:6" s="21" customFormat="1" ht="14.1" customHeight="1">
      <c r="B24" s="126" t="str">
        <f>MID(D24,1,1)</f>
        <v>1</v>
      </c>
      <c r="C24" s="127" t="s">
        <v>0</v>
      </c>
      <c r="D24" s="128" t="s">
        <v>1</v>
      </c>
      <c r="E24" s="129" t="s">
        <v>2</v>
      </c>
      <c r="F24" s="132">
        <v>1500000</v>
      </c>
    </row>
    <row r="25" spans="2:6" s="21" customFormat="1" ht="14.1" customHeight="1">
      <c r="B25" s="133" t="str">
        <f t="shared" ref="B25:B88" si="0">MID(D25,1,1)</f>
        <v>1</v>
      </c>
      <c r="C25" s="19" t="s">
        <v>0</v>
      </c>
      <c r="D25" s="17" t="s">
        <v>3</v>
      </c>
      <c r="E25" s="18" t="s">
        <v>4</v>
      </c>
      <c r="F25" s="25">
        <v>110000</v>
      </c>
    </row>
    <row r="26" spans="2:6" s="21" customFormat="1" ht="14.1" customHeight="1">
      <c r="B26" s="133" t="str">
        <f t="shared" si="0"/>
        <v>1</v>
      </c>
      <c r="C26" s="19" t="s">
        <v>0</v>
      </c>
      <c r="D26" s="17" t="s">
        <v>5</v>
      </c>
      <c r="E26" s="18" t="s">
        <v>6</v>
      </c>
      <c r="F26" s="25">
        <v>140000</v>
      </c>
    </row>
    <row r="27" spans="2:6" s="21" customFormat="1" ht="14.1" customHeight="1">
      <c r="B27" s="133" t="str">
        <f t="shared" si="0"/>
        <v>1</v>
      </c>
      <c r="C27" s="19" t="s">
        <v>0</v>
      </c>
      <c r="D27" s="17" t="s">
        <v>7</v>
      </c>
      <c r="E27" s="134" t="s">
        <v>8</v>
      </c>
      <c r="F27" s="25">
        <v>1500000</v>
      </c>
    </row>
    <row r="28" spans="2:6" s="21" customFormat="1" ht="14.1" customHeight="1">
      <c r="B28" s="133" t="str">
        <f t="shared" si="0"/>
        <v>1</v>
      </c>
      <c r="C28" s="19" t="s">
        <v>0</v>
      </c>
      <c r="D28" s="17" t="s">
        <v>9</v>
      </c>
      <c r="E28" s="134" t="s">
        <v>10</v>
      </c>
      <c r="F28" s="25">
        <v>120000</v>
      </c>
    </row>
    <row r="29" spans="2:6" s="21" customFormat="1" ht="14.1" customHeight="1">
      <c r="B29" s="133" t="str">
        <f t="shared" si="0"/>
        <v>1</v>
      </c>
      <c r="C29" s="19" t="s">
        <v>0</v>
      </c>
      <c r="D29" s="17" t="s">
        <v>12</v>
      </c>
      <c r="E29" s="134" t="s">
        <v>13</v>
      </c>
      <c r="F29" s="25">
        <v>3000000</v>
      </c>
    </row>
    <row r="30" spans="2:6" s="21" customFormat="1" ht="14.1" customHeight="1">
      <c r="B30" s="133" t="str">
        <f t="shared" si="0"/>
        <v>1</v>
      </c>
      <c r="C30" s="19" t="s">
        <v>0</v>
      </c>
      <c r="D30" s="17" t="s">
        <v>14</v>
      </c>
      <c r="E30" s="134" t="s">
        <v>15</v>
      </c>
      <c r="F30" s="25">
        <v>300000</v>
      </c>
    </row>
    <row r="31" spans="2:6" s="21" customFormat="1" ht="14.1" customHeight="1">
      <c r="B31" s="133" t="str">
        <f t="shared" si="0"/>
        <v>1</v>
      </c>
      <c r="C31" s="19" t="s">
        <v>0</v>
      </c>
      <c r="D31" s="17" t="s">
        <v>16</v>
      </c>
      <c r="E31" s="134" t="s">
        <v>17</v>
      </c>
      <c r="F31" s="25">
        <v>5000</v>
      </c>
    </row>
    <row r="32" spans="2:6" s="21" customFormat="1" ht="14.1" customHeight="1">
      <c r="B32" s="133" t="str">
        <f t="shared" si="0"/>
        <v>1</v>
      </c>
      <c r="C32" s="19" t="s">
        <v>0</v>
      </c>
      <c r="D32" s="17" t="s">
        <v>18</v>
      </c>
      <c r="E32" s="134" t="s">
        <v>19</v>
      </c>
      <c r="F32" s="25">
        <v>1000</v>
      </c>
    </row>
    <row r="33" spans="2:10" s="21" customFormat="1" ht="14.1" customHeight="1">
      <c r="B33" s="133" t="str">
        <f t="shared" si="0"/>
        <v>1</v>
      </c>
      <c r="C33" s="19" t="s">
        <v>0</v>
      </c>
      <c r="D33" s="17" t="s">
        <v>20</v>
      </c>
      <c r="E33" s="134" t="s">
        <v>21</v>
      </c>
      <c r="F33" s="25">
        <v>10000</v>
      </c>
    </row>
    <row r="34" spans="2:10" s="21" customFormat="1" ht="14.1" customHeight="1">
      <c r="B34" s="133" t="str">
        <f t="shared" si="0"/>
        <v>1</v>
      </c>
      <c r="C34" s="19" t="s">
        <v>0</v>
      </c>
      <c r="D34" s="17">
        <v>1381</v>
      </c>
      <c r="E34" s="82" t="s">
        <v>338</v>
      </c>
      <c r="F34" s="25">
        <v>10000</v>
      </c>
    </row>
    <row r="35" spans="2:10" s="21" customFormat="1" ht="14.1" customHeight="1">
      <c r="B35" s="133" t="str">
        <f t="shared" si="0"/>
        <v>1</v>
      </c>
      <c r="C35" s="19" t="s">
        <v>0</v>
      </c>
      <c r="D35" s="17">
        <v>1382</v>
      </c>
      <c r="E35" s="82" t="s">
        <v>339</v>
      </c>
      <c r="F35" s="25"/>
    </row>
    <row r="36" spans="2:10" s="21" customFormat="1" ht="14.1" customHeight="1">
      <c r="B36" s="133" t="str">
        <f t="shared" si="0"/>
        <v>1</v>
      </c>
      <c r="C36" s="19" t="s">
        <v>0</v>
      </c>
      <c r="D36" s="17">
        <v>1383</v>
      </c>
      <c r="E36" s="82" t="s">
        <v>340</v>
      </c>
      <c r="F36" s="25"/>
    </row>
    <row r="37" spans="2:10" s="21" customFormat="1" ht="14.1" customHeight="1">
      <c r="B37" s="133" t="str">
        <f t="shared" si="0"/>
        <v>1</v>
      </c>
      <c r="C37" s="19" t="s">
        <v>0</v>
      </c>
      <c r="D37" s="17" t="s">
        <v>22</v>
      </c>
      <c r="E37" s="134" t="s">
        <v>23</v>
      </c>
      <c r="F37" s="25">
        <v>400000</v>
      </c>
    </row>
    <row r="38" spans="2:10" s="21" customFormat="1" ht="14.1" customHeight="1">
      <c r="B38" s="133" t="str">
        <f t="shared" si="0"/>
        <v>2</v>
      </c>
      <c r="C38" s="19" t="s">
        <v>0</v>
      </c>
      <c r="D38" s="17" t="s">
        <v>24</v>
      </c>
      <c r="E38" s="134" t="s">
        <v>25</v>
      </c>
      <c r="F38" s="25">
        <v>40000</v>
      </c>
    </row>
    <row r="39" spans="2:10" s="21" customFormat="1" ht="14.1" customHeight="1">
      <c r="B39" s="133" t="str">
        <f t="shared" si="0"/>
        <v>4</v>
      </c>
      <c r="C39" s="19" t="s">
        <v>0</v>
      </c>
      <c r="D39" s="17">
        <v>4111</v>
      </c>
      <c r="E39" s="82" t="s">
        <v>249</v>
      </c>
      <c r="F39" s="25">
        <v>50000</v>
      </c>
    </row>
    <row r="40" spans="2:10" s="21" customFormat="1" ht="14.1" customHeight="1">
      <c r="B40" s="133" t="str">
        <f t="shared" si="0"/>
        <v>4</v>
      </c>
      <c r="C40" s="19" t="s">
        <v>0</v>
      </c>
      <c r="D40" s="17" t="s">
        <v>26</v>
      </c>
      <c r="E40" s="134" t="s">
        <v>27</v>
      </c>
      <c r="F40" s="25">
        <v>112400</v>
      </c>
    </row>
    <row r="41" spans="2:10" s="21" customFormat="1" ht="14.1" customHeight="1">
      <c r="B41" s="133" t="str">
        <f t="shared" si="0"/>
        <v>4</v>
      </c>
      <c r="C41" s="19" t="s">
        <v>0</v>
      </c>
      <c r="D41" s="17">
        <v>4116</v>
      </c>
      <c r="E41" s="82" t="s">
        <v>246</v>
      </c>
      <c r="F41" s="25">
        <v>3200000</v>
      </c>
    </row>
    <row r="42" spans="2:10" s="21" customFormat="1" ht="14.1" customHeight="1">
      <c r="B42" s="220" t="str">
        <f t="shared" si="0"/>
        <v>4</v>
      </c>
      <c r="C42" s="4" t="s">
        <v>0</v>
      </c>
      <c r="D42" s="5">
        <v>4222</v>
      </c>
      <c r="E42" s="83" t="s">
        <v>30</v>
      </c>
      <c r="F42" s="28">
        <v>600000</v>
      </c>
      <c r="H42" s="298"/>
      <c r="J42" s="69"/>
    </row>
    <row r="43" spans="2:10" s="21" customFormat="1" ht="14.1" customHeight="1" thickBot="1">
      <c r="B43" s="135" t="str">
        <f t="shared" si="0"/>
        <v/>
      </c>
      <c r="C43" s="136" t="s">
        <v>31</v>
      </c>
      <c r="D43" s="10"/>
      <c r="E43" s="11"/>
      <c r="F43" s="31">
        <f>SUM(F24:F42)</f>
        <v>11098400</v>
      </c>
    </row>
    <row r="44" spans="2:10" s="21" customFormat="1" ht="14.1" customHeight="1">
      <c r="B44" s="126" t="str">
        <f t="shared" si="0"/>
        <v/>
      </c>
      <c r="C44" s="155" t="s">
        <v>342</v>
      </c>
      <c r="D44" s="156"/>
      <c r="E44" s="157"/>
      <c r="F44" s="132"/>
    </row>
    <row r="45" spans="2:10" s="21" customFormat="1" ht="14.1" customHeight="1">
      <c r="B45" s="220" t="str">
        <f t="shared" si="0"/>
        <v>2</v>
      </c>
      <c r="C45" s="4">
        <v>2122</v>
      </c>
      <c r="D45" s="5">
        <v>2111</v>
      </c>
      <c r="E45" s="15" t="s">
        <v>40</v>
      </c>
      <c r="F45" s="28">
        <v>2000</v>
      </c>
    </row>
    <row r="46" spans="2:10" s="21" customFormat="1" ht="14.1" customHeight="1" thickBot="1">
      <c r="B46" s="135" t="str">
        <f t="shared" si="0"/>
        <v/>
      </c>
      <c r="C46" s="136" t="s">
        <v>36</v>
      </c>
      <c r="D46" s="10"/>
      <c r="E46" s="11"/>
      <c r="F46" s="31">
        <f>SUM(F45)</f>
        <v>2000</v>
      </c>
    </row>
    <row r="47" spans="2:10" s="21" customFormat="1" ht="14.1" customHeight="1">
      <c r="B47" s="126" t="str">
        <f t="shared" si="0"/>
        <v/>
      </c>
      <c r="C47" s="155" t="s">
        <v>94</v>
      </c>
      <c r="D47" s="156"/>
      <c r="E47" s="157"/>
      <c r="F47" s="132"/>
    </row>
    <row r="48" spans="2:10" s="21" customFormat="1" ht="14.1" customHeight="1">
      <c r="B48" s="133" t="str">
        <f t="shared" si="0"/>
        <v>2</v>
      </c>
      <c r="C48" s="87">
        <v>2141</v>
      </c>
      <c r="D48" s="88">
        <v>2226</v>
      </c>
      <c r="E48" s="83" t="s">
        <v>343</v>
      </c>
      <c r="F48" s="28"/>
    </row>
    <row r="49" spans="2:6" s="21" customFormat="1" ht="14.1" customHeight="1" thickBot="1">
      <c r="B49" s="135" t="str">
        <f t="shared" si="0"/>
        <v/>
      </c>
      <c r="C49" s="136" t="s">
        <v>36</v>
      </c>
      <c r="D49" s="10"/>
      <c r="E49" s="11"/>
      <c r="F49" s="31"/>
    </row>
    <row r="50" spans="2:6" s="21" customFormat="1" ht="14.1" customHeight="1">
      <c r="B50" s="126" t="str">
        <f t="shared" si="0"/>
        <v/>
      </c>
      <c r="C50" s="161" t="s">
        <v>32</v>
      </c>
      <c r="D50" s="156"/>
      <c r="E50" s="157"/>
      <c r="F50" s="132"/>
    </row>
    <row r="51" spans="2:6" s="21" customFormat="1" ht="14.1" customHeight="1">
      <c r="B51" s="220" t="str">
        <f t="shared" si="0"/>
        <v>2</v>
      </c>
      <c r="C51" s="4" t="s">
        <v>33</v>
      </c>
      <c r="D51" s="5" t="s">
        <v>34</v>
      </c>
      <c r="E51" s="7" t="s">
        <v>35</v>
      </c>
      <c r="F51" s="28">
        <v>10000</v>
      </c>
    </row>
    <row r="52" spans="2:6" s="21" customFormat="1" ht="14.1" customHeight="1" thickBot="1">
      <c r="B52" s="135" t="str">
        <f t="shared" si="0"/>
        <v/>
      </c>
      <c r="C52" s="136" t="s">
        <v>36</v>
      </c>
      <c r="D52" s="10"/>
      <c r="E52" s="11"/>
      <c r="F52" s="31">
        <f>SUM(F51)</f>
        <v>10000</v>
      </c>
    </row>
    <row r="53" spans="2:6" s="21" customFormat="1" ht="14.1" customHeight="1">
      <c r="B53" s="126" t="str">
        <f t="shared" si="0"/>
        <v/>
      </c>
      <c r="C53" s="155" t="s">
        <v>344</v>
      </c>
      <c r="D53" s="156"/>
      <c r="E53" s="157"/>
      <c r="F53" s="132"/>
    </row>
    <row r="54" spans="2:6" s="21" customFormat="1" ht="14.1" customHeight="1">
      <c r="B54" s="220" t="str">
        <f t="shared" si="0"/>
        <v>2</v>
      </c>
      <c r="C54" s="4" t="s">
        <v>345</v>
      </c>
      <c r="D54" s="5" t="s">
        <v>34</v>
      </c>
      <c r="E54" s="7" t="s">
        <v>35</v>
      </c>
      <c r="F54" s="28">
        <v>1000</v>
      </c>
    </row>
    <row r="55" spans="2:6" s="21" customFormat="1" ht="14.1" customHeight="1" thickBot="1">
      <c r="B55" s="135" t="str">
        <f t="shared" si="0"/>
        <v/>
      </c>
      <c r="C55" s="136" t="s">
        <v>36</v>
      </c>
      <c r="D55" s="10"/>
      <c r="E55" s="11"/>
      <c r="F55" s="31">
        <f>SUM(F54)</f>
        <v>1000</v>
      </c>
    </row>
    <row r="56" spans="2:6" s="21" customFormat="1" ht="14.1" customHeight="1">
      <c r="B56" s="126" t="str">
        <f t="shared" si="0"/>
        <v/>
      </c>
      <c r="C56" s="161" t="s">
        <v>37</v>
      </c>
      <c r="D56" s="156"/>
      <c r="E56" s="157"/>
      <c r="F56" s="132"/>
    </row>
    <row r="57" spans="2:6" s="21" customFormat="1" ht="14.1" customHeight="1">
      <c r="B57" s="133" t="str">
        <f t="shared" si="0"/>
        <v>2</v>
      </c>
      <c r="C57" s="19" t="s">
        <v>38</v>
      </c>
      <c r="D57" s="17" t="s">
        <v>34</v>
      </c>
      <c r="E57" s="18" t="s">
        <v>35</v>
      </c>
      <c r="F57" s="25">
        <v>180000</v>
      </c>
    </row>
    <row r="58" spans="2:6" s="16" customFormat="1" ht="14.1" customHeight="1">
      <c r="B58" s="220" t="str">
        <f t="shared" si="0"/>
        <v>2</v>
      </c>
      <c r="C58" s="13" t="s">
        <v>38</v>
      </c>
      <c r="D58" s="14" t="s">
        <v>39</v>
      </c>
      <c r="E58" s="15" t="s">
        <v>40</v>
      </c>
      <c r="F58" s="28">
        <v>3000</v>
      </c>
    </row>
    <row r="59" spans="2:6" s="21" customFormat="1" ht="14.1" customHeight="1" thickBot="1">
      <c r="B59" s="135" t="str">
        <f t="shared" si="0"/>
        <v/>
      </c>
      <c r="C59" s="136" t="s">
        <v>41</v>
      </c>
      <c r="D59" s="10"/>
      <c r="E59" s="11"/>
      <c r="F59" s="31">
        <f>SUM(F57:F58)</f>
        <v>183000</v>
      </c>
    </row>
    <row r="60" spans="2:6" s="21" customFormat="1" ht="14.1" customHeight="1">
      <c r="B60" s="126" t="str">
        <f t="shared" si="0"/>
        <v/>
      </c>
      <c r="C60" s="161" t="s">
        <v>42</v>
      </c>
      <c r="D60" s="156"/>
      <c r="E60" s="157"/>
      <c r="F60" s="132"/>
    </row>
    <row r="61" spans="2:6" s="21" customFormat="1" ht="14.1" customHeight="1">
      <c r="B61" s="220" t="str">
        <f t="shared" si="0"/>
        <v>2</v>
      </c>
      <c r="C61" s="4" t="s">
        <v>43</v>
      </c>
      <c r="D61" s="5" t="s">
        <v>34</v>
      </c>
      <c r="E61" s="7" t="s">
        <v>35</v>
      </c>
      <c r="F61" s="143">
        <v>160000</v>
      </c>
    </row>
    <row r="62" spans="2:6" s="21" customFormat="1" ht="14.1" customHeight="1" thickBot="1">
      <c r="B62" s="135" t="str">
        <f t="shared" si="0"/>
        <v/>
      </c>
      <c r="C62" s="136" t="s">
        <v>44</v>
      </c>
      <c r="D62" s="10"/>
      <c r="E62" s="11"/>
      <c r="F62" s="31">
        <f>SUM(F61)</f>
        <v>160000</v>
      </c>
    </row>
    <row r="63" spans="2:6" s="21" customFormat="1" ht="14.1" customHeight="1">
      <c r="B63" s="126" t="str">
        <f t="shared" si="0"/>
        <v/>
      </c>
      <c r="C63" s="161" t="s">
        <v>45</v>
      </c>
      <c r="D63" s="156"/>
      <c r="E63" s="157"/>
      <c r="F63" s="132"/>
    </row>
    <row r="64" spans="2:6" s="21" customFormat="1" ht="14.1" customHeight="1">
      <c r="B64" s="220" t="str">
        <f t="shared" si="0"/>
        <v>2</v>
      </c>
      <c r="C64" s="4" t="s">
        <v>46</v>
      </c>
      <c r="D64" s="5" t="s">
        <v>39</v>
      </c>
      <c r="E64" s="7" t="s">
        <v>40</v>
      </c>
      <c r="F64" s="28">
        <v>300</v>
      </c>
    </row>
    <row r="65" spans="2:6" s="21" customFormat="1" ht="14.1" customHeight="1" thickBot="1">
      <c r="B65" s="135" t="str">
        <f t="shared" si="0"/>
        <v/>
      </c>
      <c r="C65" s="136" t="s">
        <v>47</v>
      </c>
      <c r="D65" s="10"/>
      <c r="E65" s="11"/>
      <c r="F65" s="31">
        <f>SUM(F64)</f>
        <v>300</v>
      </c>
    </row>
    <row r="66" spans="2:6" s="21" customFormat="1" ht="14.1" customHeight="1">
      <c r="B66" s="126" t="str">
        <f t="shared" si="0"/>
        <v/>
      </c>
      <c r="C66" s="161" t="s">
        <v>48</v>
      </c>
      <c r="D66" s="156"/>
      <c r="E66" s="157"/>
      <c r="F66" s="132"/>
    </row>
    <row r="67" spans="2:6" s="21" customFormat="1" ht="14.1" customHeight="1">
      <c r="B67" s="220" t="str">
        <f t="shared" si="0"/>
        <v>2</v>
      </c>
      <c r="C67" s="4" t="s">
        <v>49</v>
      </c>
      <c r="D67" s="5" t="s">
        <v>50</v>
      </c>
      <c r="E67" s="6" t="s">
        <v>51</v>
      </c>
      <c r="F67" s="28">
        <v>70000</v>
      </c>
    </row>
    <row r="68" spans="2:6" s="21" customFormat="1" ht="14.1" customHeight="1" thickBot="1">
      <c r="B68" s="135" t="str">
        <f t="shared" si="0"/>
        <v/>
      </c>
      <c r="C68" s="136" t="s">
        <v>52</v>
      </c>
      <c r="D68" s="10"/>
      <c r="E68" s="11"/>
      <c r="F68" s="31">
        <f>SUM(F67)</f>
        <v>70000</v>
      </c>
    </row>
    <row r="69" spans="2:6" s="21" customFormat="1" ht="14.1" customHeight="1">
      <c r="B69" s="126" t="str">
        <f t="shared" si="0"/>
        <v/>
      </c>
      <c r="C69" s="161" t="s">
        <v>53</v>
      </c>
      <c r="D69" s="156"/>
      <c r="E69" s="157"/>
      <c r="F69" s="132"/>
    </row>
    <row r="70" spans="2:6" s="21" customFormat="1" ht="14.1" customHeight="1">
      <c r="B70" s="220" t="str">
        <f t="shared" si="0"/>
        <v>2</v>
      </c>
      <c r="C70" s="4" t="s">
        <v>54</v>
      </c>
      <c r="D70" s="5" t="s">
        <v>39</v>
      </c>
      <c r="E70" s="7" t="s">
        <v>40</v>
      </c>
      <c r="F70" s="28">
        <v>2000</v>
      </c>
    </row>
    <row r="71" spans="2:6" s="21" customFormat="1" ht="14.1" customHeight="1" thickBot="1">
      <c r="B71" s="135" t="str">
        <f t="shared" si="0"/>
        <v/>
      </c>
      <c r="C71" s="136" t="s">
        <v>55</v>
      </c>
      <c r="D71" s="10"/>
      <c r="E71" s="11"/>
      <c r="F71" s="31">
        <f>SUM(F70)</f>
        <v>2000</v>
      </c>
    </row>
    <row r="72" spans="2:6" s="21" customFormat="1" ht="14.1" customHeight="1">
      <c r="B72" s="126" t="str">
        <f t="shared" si="0"/>
        <v/>
      </c>
      <c r="C72" s="161" t="s">
        <v>56</v>
      </c>
      <c r="D72" s="156"/>
      <c r="E72" s="129"/>
      <c r="F72" s="132"/>
    </row>
    <row r="73" spans="2:6" s="21" customFormat="1" ht="14.1" customHeight="1">
      <c r="B73" s="220" t="str">
        <f t="shared" si="0"/>
        <v>2</v>
      </c>
      <c r="C73" s="4" t="s">
        <v>57</v>
      </c>
      <c r="D73" s="5" t="s">
        <v>34</v>
      </c>
      <c r="E73" s="7" t="s">
        <v>35</v>
      </c>
      <c r="F73" s="28">
        <v>1000</v>
      </c>
    </row>
    <row r="74" spans="2:6" s="21" customFormat="1" ht="14.1" customHeight="1" thickBot="1">
      <c r="B74" s="135" t="str">
        <f t="shared" si="0"/>
        <v/>
      </c>
      <c r="C74" s="136" t="s">
        <v>58</v>
      </c>
      <c r="D74" s="10"/>
      <c r="E74" s="11"/>
      <c r="F74" s="31">
        <f>SUM(F73)</f>
        <v>1000</v>
      </c>
    </row>
    <row r="75" spans="2:6" s="21" customFormat="1" ht="14.1" customHeight="1">
      <c r="B75" s="126" t="str">
        <f t="shared" si="0"/>
        <v/>
      </c>
      <c r="C75" s="161" t="s">
        <v>59</v>
      </c>
      <c r="D75" s="156"/>
      <c r="E75" s="157"/>
      <c r="F75" s="132"/>
    </row>
    <row r="76" spans="2:6" s="21" customFormat="1" ht="14.1" customHeight="1">
      <c r="B76" s="133" t="str">
        <f t="shared" si="0"/>
        <v>2</v>
      </c>
      <c r="C76" s="19" t="s">
        <v>60</v>
      </c>
      <c r="D76" s="17" t="s">
        <v>61</v>
      </c>
      <c r="E76" s="18" t="s">
        <v>62</v>
      </c>
      <c r="F76" s="25">
        <v>5000</v>
      </c>
    </row>
    <row r="77" spans="2:6" s="21" customFormat="1" ht="14.1" customHeight="1">
      <c r="B77" s="220" t="str">
        <f t="shared" si="0"/>
        <v>3</v>
      </c>
      <c r="C77" s="4">
        <v>3639</v>
      </c>
      <c r="D77" s="5">
        <v>3111</v>
      </c>
      <c r="E77" s="12" t="s">
        <v>248</v>
      </c>
      <c r="F77" s="28">
        <v>1600000</v>
      </c>
    </row>
    <row r="78" spans="2:6" s="21" customFormat="1" ht="14.1" customHeight="1" thickBot="1">
      <c r="B78" s="135" t="str">
        <f t="shared" si="0"/>
        <v/>
      </c>
      <c r="C78" s="136" t="s">
        <v>63</v>
      </c>
      <c r="D78" s="10"/>
      <c r="E78" s="11"/>
      <c r="F78" s="31">
        <f>SUM(F76:F77)</f>
        <v>1605000</v>
      </c>
    </row>
    <row r="79" spans="2:6" s="21" customFormat="1" ht="14.1" customHeight="1">
      <c r="B79" s="172" t="str">
        <f t="shared" si="0"/>
        <v/>
      </c>
      <c r="C79" s="173" t="s">
        <v>64</v>
      </c>
      <c r="D79" s="174"/>
      <c r="E79" s="175"/>
      <c r="F79" s="177"/>
    </row>
    <row r="80" spans="2:6" s="21" customFormat="1" ht="14.1" customHeight="1">
      <c r="B80" s="178" t="str">
        <f t="shared" si="0"/>
        <v>2</v>
      </c>
      <c r="C80" s="179" t="s">
        <v>65</v>
      </c>
      <c r="D80" s="180" t="s">
        <v>34</v>
      </c>
      <c r="E80" s="181" t="s">
        <v>35</v>
      </c>
      <c r="F80" s="167">
        <v>25000</v>
      </c>
    </row>
    <row r="81" spans="2:6" s="21" customFormat="1" ht="14.1" customHeight="1">
      <c r="B81" s="178" t="str">
        <f t="shared" si="0"/>
        <v>2</v>
      </c>
      <c r="C81" s="168" t="s">
        <v>65</v>
      </c>
      <c r="D81" s="169" t="s">
        <v>66</v>
      </c>
      <c r="E81" s="170" t="s">
        <v>67</v>
      </c>
      <c r="F81" s="171">
        <v>3000</v>
      </c>
    </row>
    <row r="82" spans="2:6" s="21" customFormat="1" ht="14.1" customHeight="1" thickBot="1">
      <c r="B82" s="182" t="str">
        <f t="shared" si="0"/>
        <v/>
      </c>
      <c r="C82" s="183" t="s">
        <v>68</v>
      </c>
      <c r="D82" s="184"/>
      <c r="E82" s="185"/>
      <c r="F82" s="186">
        <f>SUM(F80:F81)</f>
        <v>28000</v>
      </c>
    </row>
    <row r="83" spans="2:6" s="21" customFormat="1" ht="14.1" customHeight="1">
      <c r="B83" s="126" t="str">
        <f t="shared" si="0"/>
        <v/>
      </c>
      <c r="C83" s="161" t="s">
        <v>69</v>
      </c>
      <c r="D83" s="156"/>
      <c r="E83" s="129"/>
      <c r="F83" s="132"/>
    </row>
    <row r="84" spans="2:6" s="21" customFormat="1" ht="14.1" customHeight="1">
      <c r="B84" s="220" t="str">
        <f t="shared" si="0"/>
        <v>2</v>
      </c>
      <c r="C84" s="4" t="s">
        <v>70</v>
      </c>
      <c r="D84" s="5" t="s">
        <v>39</v>
      </c>
      <c r="E84" s="7" t="s">
        <v>40</v>
      </c>
      <c r="F84" s="28">
        <v>100000</v>
      </c>
    </row>
    <row r="85" spans="2:6" s="21" customFormat="1" ht="14.1" customHeight="1" thickBot="1">
      <c r="B85" s="135" t="str">
        <f t="shared" si="0"/>
        <v/>
      </c>
      <c r="C85" s="136" t="s">
        <v>71</v>
      </c>
      <c r="D85" s="10"/>
      <c r="E85" s="11"/>
      <c r="F85" s="31">
        <f>SUM(F84)</f>
        <v>100000</v>
      </c>
    </row>
    <row r="86" spans="2:6" s="21" customFormat="1" ht="14.1" customHeight="1">
      <c r="B86" s="126" t="str">
        <f t="shared" si="0"/>
        <v/>
      </c>
      <c r="C86" s="155" t="s">
        <v>346</v>
      </c>
      <c r="D86" s="156"/>
      <c r="E86" s="129"/>
      <c r="F86" s="132"/>
    </row>
    <row r="87" spans="2:6" s="21" customFormat="1" ht="14.1" customHeight="1">
      <c r="B87" s="220" t="str">
        <f t="shared" si="0"/>
        <v>2</v>
      </c>
      <c r="C87" s="4">
        <v>3739</v>
      </c>
      <c r="D87" s="5" t="s">
        <v>39</v>
      </c>
      <c r="E87" s="7" t="s">
        <v>40</v>
      </c>
      <c r="F87" s="28">
        <v>30000</v>
      </c>
    </row>
    <row r="88" spans="2:6" s="21" customFormat="1" ht="14.1" customHeight="1" thickBot="1">
      <c r="B88" s="135" t="str">
        <f t="shared" si="0"/>
        <v/>
      </c>
      <c r="C88" s="136" t="s">
        <v>71</v>
      </c>
      <c r="D88" s="10"/>
      <c r="E88" s="11"/>
      <c r="F88" s="31">
        <f>SUM(F87)</f>
        <v>30000</v>
      </c>
    </row>
    <row r="89" spans="2:6" s="21" customFormat="1" ht="14.1" customHeight="1">
      <c r="B89" s="126" t="str">
        <f t="shared" ref="B89:B106" si="1">MID(D89,1,1)</f>
        <v/>
      </c>
      <c r="C89" s="161" t="s">
        <v>75</v>
      </c>
      <c r="D89" s="156"/>
      <c r="E89" s="157"/>
      <c r="F89" s="132"/>
    </row>
    <row r="90" spans="2:6" s="21" customFormat="1" ht="14.1" customHeight="1">
      <c r="B90" s="133" t="str">
        <f t="shared" si="1"/>
        <v>2</v>
      </c>
      <c r="C90" s="19" t="s">
        <v>76</v>
      </c>
      <c r="D90" s="17" t="s">
        <v>34</v>
      </c>
      <c r="E90" s="18" t="s">
        <v>35</v>
      </c>
      <c r="F90" s="25">
        <v>2000</v>
      </c>
    </row>
    <row r="91" spans="2:6" s="21" customFormat="1" ht="14.1" customHeight="1">
      <c r="B91" s="133" t="str">
        <f t="shared" si="1"/>
        <v>2</v>
      </c>
      <c r="C91" s="19" t="s">
        <v>76</v>
      </c>
      <c r="D91" s="17" t="s">
        <v>66</v>
      </c>
      <c r="E91" s="18" t="s">
        <v>67</v>
      </c>
      <c r="F91" s="25">
        <v>200</v>
      </c>
    </row>
    <row r="92" spans="2:6" s="21" customFormat="1" ht="14.1" customHeight="1">
      <c r="B92" s="133" t="str">
        <f t="shared" si="1"/>
        <v>2</v>
      </c>
      <c r="C92" s="19" t="s">
        <v>76</v>
      </c>
      <c r="D92" s="17" t="s">
        <v>77</v>
      </c>
      <c r="E92" s="18" t="s">
        <v>78</v>
      </c>
      <c r="F92" s="25">
        <v>1000</v>
      </c>
    </row>
    <row r="93" spans="2:6" s="21" customFormat="1" ht="14.1" customHeight="1">
      <c r="B93" s="133" t="str">
        <f t="shared" si="1"/>
        <v>2</v>
      </c>
      <c r="C93" s="19" t="s">
        <v>76</v>
      </c>
      <c r="D93" s="17" t="s">
        <v>79</v>
      </c>
      <c r="E93" s="18" t="s">
        <v>80</v>
      </c>
      <c r="F93" s="25">
        <v>100</v>
      </c>
    </row>
    <row r="94" spans="2:6" s="21" customFormat="1" ht="14.1" customHeight="1">
      <c r="B94" s="133" t="str">
        <f t="shared" si="1"/>
        <v>2</v>
      </c>
      <c r="C94" s="19" t="s">
        <v>76</v>
      </c>
      <c r="D94" s="17" t="s">
        <v>39</v>
      </c>
      <c r="E94" s="18" t="s">
        <v>40</v>
      </c>
      <c r="F94" s="25">
        <v>10000</v>
      </c>
    </row>
    <row r="95" spans="2:6" s="9" customFormat="1" ht="14.1" customHeight="1">
      <c r="B95" s="220" t="str">
        <f t="shared" si="1"/>
        <v>2</v>
      </c>
      <c r="C95" s="4" t="s">
        <v>76</v>
      </c>
      <c r="D95" s="5">
        <v>2329</v>
      </c>
      <c r="E95" s="12" t="s">
        <v>347</v>
      </c>
      <c r="F95" s="28">
        <v>0</v>
      </c>
    </row>
    <row r="96" spans="2:6" s="21" customFormat="1" ht="14.1" customHeight="1" thickBot="1">
      <c r="B96" s="135" t="str">
        <f t="shared" si="1"/>
        <v/>
      </c>
      <c r="C96" s="136" t="s">
        <v>81</v>
      </c>
      <c r="D96" s="10"/>
      <c r="E96" s="11"/>
      <c r="F96" s="31">
        <f>SUM(F90:F95)</f>
        <v>13300</v>
      </c>
    </row>
    <row r="97" spans="2:6" s="21" customFormat="1" ht="14.1" customHeight="1">
      <c r="B97" s="126" t="str">
        <f t="shared" si="1"/>
        <v/>
      </c>
      <c r="C97" s="155" t="s">
        <v>82</v>
      </c>
      <c r="D97" s="188"/>
      <c r="E97" s="189"/>
      <c r="F97" s="132"/>
    </row>
    <row r="98" spans="2:6" s="21" customFormat="1" ht="14.1" customHeight="1">
      <c r="B98" s="133" t="str">
        <f t="shared" si="1"/>
        <v>2</v>
      </c>
      <c r="C98" s="19" t="s">
        <v>83</v>
      </c>
      <c r="D98" s="17" t="s">
        <v>84</v>
      </c>
      <c r="E98" s="18" t="s">
        <v>85</v>
      </c>
      <c r="F98" s="25">
        <v>10000</v>
      </c>
    </row>
    <row r="99" spans="2:6" s="21" customFormat="1" ht="14.1" customHeight="1">
      <c r="B99" s="133" t="str">
        <f t="shared" si="1"/>
        <v>2</v>
      </c>
      <c r="C99" s="4" t="s">
        <v>83</v>
      </c>
      <c r="D99" s="5" t="s">
        <v>39</v>
      </c>
      <c r="E99" s="7" t="s">
        <v>40</v>
      </c>
      <c r="F99" s="28">
        <v>2000</v>
      </c>
    </row>
    <row r="100" spans="2:6" s="21" customFormat="1" ht="14.1" customHeight="1" thickBot="1">
      <c r="B100" s="135" t="str">
        <f t="shared" si="1"/>
        <v/>
      </c>
      <c r="C100" s="136" t="s">
        <v>86</v>
      </c>
      <c r="D100" s="10"/>
      <c r="E100" s="11"/>
      <c r="F100" s="31">
        <f>SUM(F98:F99)</f>
        <v>12000</v>
      </c>
    </row>
    <row r="101" spans="2:6" s="21" customFormat="1" ht="14.1" customHeight="1">
      <c r="B101" s="126" t="str">
        <f t="shared" si="1"/>
        <v/>
      </c>
      <c r="C101" s="161" t="s">
        <v>87</v>
      </c>
      <c r="D101" s="156"/>
      <c r="E101" s="157"/>
      <c r="F101" s="132"/>
    </row>
    <row r="102" spans="2:6" s="21" customFormat="1" ht="14.1" customHeight="1">
      <c r="B102" s="220" t="str">
        <f t="shared" si="1"/>
        <v>4</v>
      </c>
      <c r="C102" s="4" t="s">
        <v>88</v>
      </c>
      <c r="D102" s="5" t="s">
        <v>28</v>
      </c>
      <c r="E102" s="7" t="s">
        <v>29</v>
      </c>
      <c r="F102" s="28">
        <v>100000</v>
      </c>
    </row>
    <row r="103" spans="2:6" s="21" customFormat="1" ht="14.1" customHeight="1" thickBot="1">
      <c r="B103" s="135" t="str">
        <f t="shared" si="1"/>
        <v/>
      </c>
      <c r="C103" s="136" t="s">
        <v>89</v>
      </c>
      <c r="D103" s="10"/>
      <c r="E103" s="11"/>
      <c r="F103" s="31">
        <f>SUM(F102)</f>
        <v>100000</v>
      </c>
    </row>
    <row r="104" spans="2:6" s="21" customFormat="1" ht="14.1" customHeight="1">
      <c r="B104" s="126" t="str">
        <f t="shared" si="1"/>
        <v/>
      </c>
      <c r="C104" s="161" t="s">
        <v>90</v>
      </c>
      <c r="D104" s="156"/>
      <c r="E104" s="129"/>
      <c r="F104" s="132"/>
    </row>
    <row r="105" spans="2:6" s="21" customFormat="1" ht="14.1" customHeight="1">
      <c r="B105" s="220" t="str">
        <f t="shared" si="1"/>
        <v>2</v>
      </c>
      <c r="C105" s="4" t="s">
        <v>91</v>
      </c>
      <c r="D105" s="5" t="s">
        <v>39</v>
      </c>
      <c r="E105" s="7" t="s">
        <v>40</v>
      </c>
      <c r="F105" s="25">
        <v>5000</v>
      </c>
    </row>
    <row r="106" spans="2:6" s="21" customFormat="1" ht="14.1" customHeight="1" thickBot="1">
      <c r="B106" s="135" t="str">
        <f t="shared" si="1"/>
        <v/>
      </c>
      <c r="C106" s="190" t="s">
        <v>92</v>
      </c>
      <c r="D106" s="191"/>
      <c r="E106" s="192"/>
      <c r="F106" s="193">
        <f>SUM(F105)</f>
        <v>5000</v>
      </c>
    </row>
    <row r="107" spans="2:6" s="21" customFormat="1" ht="14.1" customHeight="1">
      <c r="B107" s="199"/>
      <c r="C107" s="97"/>
      <c r="D107" s="295"/>
      <c r="E107" s="296"/>
      <c r="F107" s="297"/>
    </row>
    <row r="108" spans="2:6" s="21" customFormat="1" ht="14.1" customHeight="1"/>
    <row r="109" spans="2:6" s="21" customFormat="1" ht="14.1" customHeight="1" thickBot="1"/>
    <row r="110" spans="2:6" s="21" customFormat="1" ht="17.25" customHeight="1" thickBot="1">
      <c r="B110" s="222" t="str">
        <f>MID(D110,1,1)</f>
        <v/>
      </c>
      <c r="C110" s="223" t="s">
        <v>93</v>
      </c>
      <c r="D110" s="224"/>
      <c r="E110" s="225"/>
      <c r="F110" s="229">
        <f>F331+F322+F318+F315+F312+F309+F271+F266+F249+F234+F243+F231+F226+F278+F237+F325+F223+F212+F207+F200+F197+F192+F189+F183+F179+F172+F167+F164+F159+F147+F144+F140+F131+F122+F116+F246</f>
        <v>16859748.125</v>
      </c>
    </row>
    <row r="111" spans="2:6" s="21" customFormat="1" ht="14.1" customHeight="1">
      <c r="B111" s="126" t="str">
        <f t="shared" ref="B111:B174" si="2">MID(D111,1,1)</f>
        <v/>
      </c>
      <c r="C111" s="161" t="s">
        <v>94</v>
      </c>
      <c r="D111" s="196"/>
      <c r="E111" s="197"/>
      <c r="F111" s="132"/>
    </row>
    <row r="112" spans="2:6" s="21" customFormat="1" ht="14.1" customHeight="1">
      <c r="B112" s="133" t="str">
        <f t="shared" si="2"/>
        <v>5</v>
      </c>
      <c r="C112" s="97">
        <v>2141</v>
      </c>
      <c r="D112" s="198">
        <v>5179</v>
      </c>
      <c r="E112" s="18" t="s">
        <v>348</v>
      </c>
      <c r="F112" s="25">
        <v>5600</v>
      </c>
    </row>
    <row r="113" spans="2:6" s="21" customFormat="1" ht="14.1" customHeight="1">
      <c r="B113" s="133" t="str">
        <f t="shared" si="2"/>
        <v>5</v>
      </c>
      <c r="C113" s="97">
        <v>2141</v>
      </c>
      <c r="D113" s="198">
        <v>5212</v>
      </c>
      <c r="E113" s="18" t="s">
        <v>349</v>
      </c>
      <c r="F113" s="25">
        <v>48000</v>
      </c>
    </row>
    <row r="114" spans="2:6" s="21" customFormat="1" ht="14.1" customHeight="1">
      <c r="B114" s="133" t="str">
        <f t="shared" si="2"/>
        <v>5</v>
      </c>
      <c r="C114" s="19" t="s">
        <v>84</v>
      </c>
      <c r="D114" s="17" t="s">
        <v>95</v>
      </c>
      <c r="E114" s="18" t="s">
        <v>96</v>
      </c>
      <c r="F114" s="25"/>
    </row>
    <row r="115" spans="2:6" s="21" customFormat="1" ht="14.1" customHeight="1">
      <c r="B115" s="133" t="str">
        <f t="shared" si="2"/>
        <v>5</v>
      </c>
      <c r="C115" s="4" t="s">
        <v>84</v>
      </c>
      <c r="D115" s="5" t="s">
        <v>97</v>
      </c>
      <c r="E115" s="7" t="s">
        <v>98</v>
      </c>
      <c r="F115" s="28">
        <v>7285</v>
      </c>
    </row>
    <row r="116" spans="2:6" s="21" customFormat="1" ht="14.1" customHeight="1" thickBot="1">
      <c r="B116" s="135" t="str">
        <f t="shared" si="2"/>
        <v/>
      </c>
      <c r="C116" s="136" t="s">
        <v>99</v>
      </c>
      <c r="D116" s="10"/>
      <c r="E116" s="11"/>
      <c r="F116" s="31">
        <f>SUM(F112:F115)</f>
        <v>60885</v>
      </c>
    </row>
    <row r="117" spans="2:6" s="21" customFormat="1" ht="14.1" customHeight="1">
      <c r="B117" s="126" t="str">
        <f t="shared" si="2"/>
        <v/>
      </c>
      <c r="C117" s="161" t="s">
        <v>32</v>
      </c>
      <c r="D117" s="156"/>
      <c r="E117" s="157"/>
      <c r="F117" s="132"/>
    </row>
    <row r="118" spans="2:6" s="21" customFormat="1" ht="14.1" customHeight="1">
      <c r="B118" s="133" t="str">
        <f t="shared" si="2"/>
        <v>5</v>
      </c>
      <c r="C118" s="97">
        <v>2143</v>
      </c>
      <c r="D118" s="199">
        <v>5021</v>
      </c>
      <c r="E118" s="82" t="s">
        <v>107</v>
      </c>
      <c r="F118" s="25">
        <v>5000</v>
      </c>
    </row>
    <row r="119" spans="2:6" s="21" customFormat="1" ht="14.1" customHeight="1">
      <c r="B119" s="133" t="str">
        <f t="shared" si="2"/>
        <v>5</v>
      </c>
      <c r="C119" s="19" t="s">
        <v>33</v>
      </c>
      <c r="D119" s="17" t="s">
        <v>100</v>
      </c>
      <c r="E119" s="18" t="s">
        <v>101</v>
      </c>
      <c r="F119" s="25">
        <v>5000</v>
      </c>
    </row>
    <row r="120" spans="2:6" s="21" customFormat="1" ht="14.1" customHeight="1">
      <c r="B120" s="133" t="str">
        <f t="shared" si="2"/>
        <v>5</v>
      </c>
      <c r="C120" s="19" t="s">
        <v>33</v>
      </c>
      <c r="D120" s="17" t="s">
        <v>102</v>
      </c>
      <c r="E120" s="18" t="s">
        <v>103</v>
      </c>
      <c r="F120" s="25">
        <v>1200</v>
      </c>
    </row>
    <row r="121" spans="2:6" s="21" customFormat="1" ht="14.1" customHeight="1">
      <c r="B121" s="220" t="str">
        <f t="shared" si="2"/>
        <v>5</v>
      </c>
      <c r="C121" s="4" t="s">
        <v>33</v>
      </c>
      <c r="D121" s="5">
        <v>5169</v>
      </c>
      <c r="E121" s="12" t="s">
        <v>113</v>
      </c>
      <c r="F121" s="28">
        <v>0</v>
      </c>
    </row>
    <row r="122" spans="2:6" s="21" customFormat="1" ht="14.1" customHeight="1" thickBot="1">
      <c r="B122" s="135" t="str">
        <f t="shared" si="2"/>
        <v/>
      </c>
      <c r="C122" s="136" t="s">
        <v>36</v>
      </c>
      <c r="D122" s="10"/>
      <c r="E122" s="11"/>
      <c r="F122" s="31">
        <f>SUM(F118:F121)</f>
        <v>11200</v>
      </c>
    </row>
    <row r="123" spans="2:6" s="21" customFormat="1" ht="14.1" customHeight="1">
      <c r="B123" s="126" t="str">
        <f t="shared" si="2"/>
        <v/>
      </c>
      <c r="C123" s="161" t="s">
        <v>104</v>
      </c>
      <c r="D123" s="156"/>
      <c r="E123" s="157"/>
      <c r="F123" s="132"/>
    </row>
    <row r="124" spans="2:6" s="21" customFormat="1" ht="14.1" customHeight="1">
      <c r="B124" s="133" t="str">
        <f t="shared" si="2"/>
        <v>5</v>
      </c>
      <c r="C124" s="19" t="s">
        <v>105</v>
      </c>
      <c r="D124" s="17" t="s">
        <v>106</v>
      </c>
      <c r="E124" s="134" t="s">
        <v>107</v>
      </c>
      <c r="F124" s="32">
        <v>3000</v>
      </c>
    </row>
    <row r="125" spans="2:6" s="21" customFormat="1" ht="14.1" customHeight="1">
      <c r="B125" s="133" t="str">
        <f t="shared" si="2"/>
        <v>5</v>
      </c>
      <c r="C125" s="19" t="s">
        <v>105</v>
      </c>
      <c r="D125" s="17" t="s">
        <v>108</v>
      </c>
      <c r="E125" s="134" t="s">
        <v>109</v>
      </c>
      <c r="F125" s="32">
        <v>2000</v>
      </c>
    </row>
    <row r="126" spans="2:6" s="21" customFormat="1" ht="14.1" customHeight="1">
      <c r="B126" s="133" t="str">
        <f t="shared" si="2"/>
        <v>5</v>
      </c>
      <c r="C126" s="19" t="s">
        <v>105</v>
      </c>
      <c r="D126" s="17" t="s">
        <v>110</v>
      </c>
      <c r="E126" s="134" t="s">
        <v>111</v>
      </c>
      <c r="F126" s="32">
        <v>10000</v>
      </c>
    </row>
    <row r="127" spans="2:6" s="21" customFormat="1" ht="14.1" customHeight="1">
      <c r="B127" s="133" t="str">
        <f t="shared" si="2"/>
        <v>5</v>
      </c>
      <c r="C127" s="19" t="s">
        <v>105</v>
      </c>
      <c r="D127" s="17" t="s">
        <v>112</v>
      </c>
      <c r="E127" s="134" t="s">
        <v>113</v>
      </c>
      <c r="F127" s="32">
        <v>100000</v>
      </c>
    </row>
    <row r="128" spans="2:6" s="21" customFormat="1" ht="14.1" customHeight="1">
      <c r="B128" s="133" t="str">
        <f t="shared" si="2"/>
        <v>5</v>
      </c>
      <c r="C128" s="19" t="s">
        <v>105</v>
      </c>
      <c r="D128" s="17" t="s">
        <v>114</v>
      </c>
      <c r="E128" s="134" t="s">
        <v>115</v>
      </c>
      <c r="F128" s="32">
        <v>20000</v>
      </c>
    </row>
    <row r="129" spans="2:6" s="21" customFormat="1" ht="14.1" customHeight="1">
      <c r="B129" s="133" t="str">
        <f t="shared" si="2"/>
        <v>5</v>
      </c>
      <c r="C129" s="19" t="s">
        <v>105</v>
      </c>
      <c r="D129" s="17" t="s">
        <v>116</v>
      </c>
      <c r="E129" s="134" t="s">
        <v>117</v>
      </c>
      <c r="F129" s="32">
        <v>1000</v>
      </c>
    </row>
    <row r="130" spans="2:6" s="21" customFormat="1" ht="14.1" customHeight="1">
      <c r="B130" s="220" t="str">
        <f t="shared" si="2"/>
        <v>6</v>
      </c>
      <c r="C130" s="4" t="s">
        <v>105</v>
      </c>
      <c r="D130" s="5" t="s">
        <v>118</v>
      </c>
      <c r="E130" s="6" t="s">
        <v>119</v>
      </c>
      <c r="F130" s="29">
        <v>3000</v>
      </c>
    </row>
    <row r="131" spans="2:6" s="21" customFormat="1" ht="14.1" customHeight="1" thickBot="1">
      <c r="B131" s="135" t="str">
        <f t="shared" si="2"/>
        <v/>
      </c>
      <c r="C131" s="136" t="s">
        <v>120</v>
      </c>
      <c r="D131" s="10"/>
      <c r="E131" s="11"/>
      <c r="F131" s="31">
        <f>SUM(F124:F130)</f>
        <v>139000</v>
      </c>
    </row>
    <row r="132" spans="2:6" s="21" customFormat="1" ht="14.1" customHeight="1">
      <c r="B132" s="126" t="str">
        <f t="shared" si="2"/>
        <v/>
      </c>
      <c r="C132" s="161" t="s">
        <v>121</v>
      </c>
      <c r="D132" s="156"/>
      <c r="E132" s="157"/>
      <c r="F132" s="132"/>
    </row>
    <row r="133" spans="2:6" s="21" customFormat="1" ht="14.1" customHeight="1">
      <c r="B133" s="133" t="str">
        <f t="shared" si="2"/>
        <v>5</v>
      </c>
      <c r="C133" s="19" t="s">
        <v>122</v>
      </c>
      <c r="D133" s="17" t="s">
        <v>106</v>
      </c>
      <c r="E133" s="18" t="s">
        <v>107</v>
      </c>
      <c r="F133" s="25">
        <v>10000</v>
      </c>
    </row>
    <row r="134" spans="2:6" s="21" customFormat="1" ht="14.1" customHeight="1">
      <c r="B134" s="133" t="str">
        <f t="shared" si="2"/>
        <v>5</v>
      </c>
      <c r="C134" s="19" t="s">
        <v>122</v>
      </c>
      <c r="D134" s="17" t="s">
        <v>110</v>
      </c>
      <c r="E134" s="18" t="s">
        <v>111</v>
      </c>
      <c r="F134" s="25">
        <v>3000</v>
      </c>
    </row>
    <row r="135" spans="2:6" s="21" customFormat="1" ht="14.1" customHeight="1">
      <c r="B135" s="133" t="str">
        <f t="shared" si="2"/>
        <v>5</v>
      </c>
      <c r="C135" s="19" t="s">
        <v>122</v>
      </c>
      <c r="D135" s="17" t="s">
        <v>100</v>
      </c>
      <c r="E135" s="18" t="s">
        <v>101</v>
      </c>
      <c r="F135" s="25">
        <v>2000</v>
      </c>
    </row>
    <row r="136" spans="2:6" s="21" customFormat="1" ht="14.1" customHeight="1">
      <c r="B136" s="133" t="str">
        <f t="shared" si="2"/>
        <v>5</v>
      </c>
      <c r="C136" s="19" t="s">
        <v>122</v>
      </c>
      <c r="D136" s="17" t="s">
        <v>112</v>
      </c>
      <c r="E136" s="18" t="s">
        <v>113</v>
      </c>
      <c r="F136" s="25">
        <f>1500000+220000</f>
        <v>1720000</v>
      </c>
    </row>
    <row r="137" spans="2:6" s="21" customFormat="1" ht="14.1" customHeight="1">
      <c r="B137" s="133" t="str">
        <f t="shared" si="2"/>
        <v>5</v>
      </c>
      <c r="C137" s="19" t="s">
        <v>122</v>
      </c>
      <c r="D137" s="17" t="s">
        <v>114</v>
      </c>
      <c r="E137" s="18" t="s">
        <v>115</v>
      </c>
      <c r="F137" s="25">
        <v>20000</v>
      </c>
    </row>
    <row r="138" spans="2:6" s="21" customFormat="1" ht="14.1" customHeight="1">
      <c r="B138" s="133" t="str">
        <f t="shared" si="2"/>
        <v>5</v>
      </c>
      <c r="C138" s="19">
        <v>2219</v>
      </c>
      <c r="D138" s="17">
        <v>5362</v>
      </c>
      <c r="E138" s="20" t="s">
        <v>117</v>
      </c>
      <c r="F138" s="25">
        <v>5000</v>
      </c>
    </row>
    <row r="139" spans="2:6" s="21" customFormat="1" ht="14.1" customHeight="1">
      <c r="B139" s="220" t="str">
        <f t="shared" si="2"/>
        <v>6</v>
      </c>
      <c r="C139" s="4" t="s">
        <v>122</v>
      </c>
      <c r="D139" s="5" t="s">
        <v>123</v>
      </c>
      <c r="E139" s="7" t="s">
        <v>124</v>
      </c>
      <c r="F139" s="28">
        <v>7500000</v>
      </c>
    </row>
    <row r="140" spans="2:6" s="21" customFormat="1" ht="14.1" customHeight="1" thickBot="1">
      <c r="B140" s="135" t="str">
        <f t="shared" si="2"/>
        <v/>
      </c>
      <c r="C140" s="136" t="s">
        <v>125</v>
      </c>
      <c r="D140" s="10"/>
      <c r="E140" s="11"/>
      <c r="F140" s="31">
        <f>SUM(F133:F139)</f>
        <v>9260000</v>
      </c>
    </row>
    <row r="141" spans="2:6" s="21" customFormat="1" ht="14.1" customHeight="1">
      <c r="B141" s="126" t="str">
        <f t="shared" si="2"/>
        <v/>
      </c>
      <c r="C141" s="161" t="s">
        <v>126</v>
      </c>
      <c r="D141" s="156"/>
      <c r="E141" s="157"/>
      <c r="F141" s="132"/>
    </row>
    <row r="142" spans="2:6" s="21" customFormat="1" ht="14.1" customHeight="1">
      <c r="B142" s="133" t="str">
        <f t="shared" si="2"/>
        <v>5</v>
      </c>
      <c r="C142" s="19" t="s">
        <v>127</v>
      </c>
      <c r="D142" s="17" t="s">
        <v>106</v>
      </c>
      <c r="E142" s="18" t="s">
        <v>107</v>
      </c>
      <c r="F142" s="25">
        <v>1000</v>
      </c>
    </row>
    <row r="143" spans="2:6" s="21" customFormat="1" ht="14.1" customHeight="1">
      <c r="B143" s="220" t="str">
        <f t="shared" si="2"/>
        <v>5</v>
      </c>
      <c r="C143" s="4" t="s">
        <v>127</v>
      </c>
      <c r="D143" s="5" t="s">
        <v>110</v>
      </c>
      <c r="E143" s="7" t="s">
        <v>111</v>
      </c>
      <c r="F143" s="28">
        <v>2000</v>
      </c>
    </row>
    <row r="144" spans="2:6" s="21" customFormat="1" ht="14.1" customHeight="1" thickBot="1">
      <c r="B144" s="135" t="str">
        <f t="shared" si="2"/>
        <v/>
      </c>
      <c r="C144" s="136" t="s">
        <v>128</v>
      </c>
      <c r="D144" s="10"/>
      <c r="E144" s="11"/>
      <c r="F144" s="31">
        <f>SUM(F142:F143)</f>
        <v>3000</v>
      </c>
    </row>
    <row r="145" spans="2:6" s="21" customFormat="1" ht="14.1" customHeight="1">
      <c r="B145" s="126" t="str">
        <f t="shared" si="2"/>
        <v/>
      </c>
      <c r="C145" s="161" t="s">
        <v>129</v>
      </c>
      <c r="D145" s="156"/>
      <c r="E145" s="157"/>
      <c r="F145" s="132"/>
    </row>
    <row r="146" spans="2:6" s="21" customFormat="1" ht="14.1" customHeight="1">
      <c r="B146" s="220" t="str">
        <f t="shared" si="2"/>
        <v>5</v>
      </c>
      <c r="C146" s="4" t="s">
        <v>130</v>
      </c>
      <c r="D146" s="5" t="s">
        <v>95</v>
      </c>
      <c r="E146" s="7" t="s">
        <v>96</v>
      </c>
      <c r="F146" s="28">
        <v>3000</v>
      </c>
    </row>
    <row r="147" spans="2:6" s="21" customFormat="1" ht="14.1" customHeight="1" thickBot="1">
      <c r="B147" s="135" t="str">
        <f t="shared" si="2"/>
        <v/>
      </c>
      <c r="C147" s="136" t="s">
        <v>131</v>
      </c>
      <c r="D147" s="10"/>
      <c r="E147" s="11"/>
      <c r="F147" s="31">
        <f>SUM(F146)</f>
        <v>3000</v>
      </c>
    </row>
    <row r="148" spans="2:6" s="21" customFormat="1" ht="14.1" customHeight="1">
      <c r="B148" s="126" t="str">
        <f t="shared" si="2"/>
        <v/>
      </c>
      <c r="C148" s="161" t="s">
        <v>37</v>
      </c>
      <c r="D148" s="156"/>
      <c r="E148" s="157"/>
      <c r="F148" s="132"/>
    </row>
    <row r="149" spans="2:6" s="21" customFormat="1" ht="14.1" customHeight="1">
      <c r="B149" s="133" t="str">
        <f t="shared" si="2"/>
        <v>5</v>
      </c>
      <c r="C149" s="19" t="s">
        <v>38</v>
      </c>
      <c r="D149" s="17" t="s">
        <v>106</v>
      </c>
      <c r="E149" s="18" t="s">
        <v>107</v>
      </c>
      <c r="F149" s="25">
        <v>5000</v>
      </c>
    </row>
    <row r="150" spans="2:6" s="21" customFormat="1" ht="14.1" customHeight="1">
      <c r="B150" s="133" t="str">
        <f t="shared" si="2"/>
        <v>5</v>
      </c>
      <c r="C150" s="19" t="s">
        <v>38</v>
      </c>
      <c r="D150" s="17" t="s">
        <v>108</v>
      </c>
      <c r="E150" s="18" t="s">
        <v>109</v>
      </c>
      <c r="F150" s="25">
        <v>20000</v>
      </c>
    </row>
    <row r="151" spans="2:6" s="21" customFormat="1" ht="14.1" customHeight="1">
      <c r="B151" s="133" t="str">
        <f t="shared" si="2"/>
        <v>5</v>
      </c>
      <c r="C151" s="19" t="s">
        <v>38</v>
      </c>
      <c r="D151" s="17" t="s">
        <v>110</v>
      </c>
      <c r="E151" s="18" t="s">
        <v>111</v>
      </c>
      <c r="F151" s="25">
        <v>24000</v>
      </c>
    </row>
    <row r="152" spans="2:6" s="21" customFormat="1" ht="14.1" customHeight="1">
      <c r="B152" s="133" t="str">
        <f t="shared" si="2"/>
        <v>5</v>
      </c>
      <c r="C152" s="19" t="s">
        <v>38</v>
      </c>
      <c r="D152" s="17" t="s">
        <v>132</v>
      </c>
      <c r="E152" s="18" t="s">
        <v>133</v>
      </c>
      <c r="F152" s="25">
        <v>8000</v>
      </c>
    </row>
    <row r="153" spans="2:6" s="21" customFormat="1" ht="14.1" customHeight="1">
      <c r="B153" s="133" t="str">
        <f t="shared" si="2"/>
        <v>5</v>
      </c>
      <c r="C153" s="19" t="s">
        <v>38</v>
      </c>
      <c r="D153" s="17" t="s">
        <v>134</v>
      </c>
      <c r="E153" s="18" t="s">
        <v>135</v>
      </c>
      <c r="F153" s="25">
        <v>3000</v>
      </c>
    </row>
    <row r="154" spans="2:6" s="21" customFormat="1" ht="14.1" customHeight="1">
      <c r="B154" s="133" t="str">
        <f t="shared" si="2"/>
        <v>5</v>
      </c>
      <c r="C154" s="19" t="s">
        <v>38</v>
      </c>
      <c r="D154" s="17" t="s">
        <v>136</v>
      </c>
      <c r="E154" s="18" t="s">
        <v>137</v>
      </c>
      <c r="F154" s="25">
        <v>4125</v>
      </c>
    </row>
    <row r="155" spans="2:6" s="21" customFormat="1" ht="14.1" customHeight="1">
      <c r="B155" s="133" t="str">
        <f t="shared" si="2"/>
        <v>5</v>
      </c>
      <c r="C155" s="19" t="s">
        <v>38</v>
      </c>
      <c r="D155" s="17" t="s">
        <v>112</v>
      </c>
      <c r="E155" s="18" t="s">
        <v>113</v>
      </c>
      <c r="F155" s="25">
        <v>380000</v>
      </c>
    </row>
    <row r="156" spans="2:6" s="21" customFormat="1" ht="14.1" customHeight="1">
      <c r="B156" s="133" t="str">
        <f t="shared" si="2"/>
        <v>5</v>
      </c>
      <c r="C156" s="19" t="s">
        <v>38</v>
      </c>
      <c r="D156" s="17" t="s">
        <v>114</v>
      </c>
      <c r="E156" s="18" t="s">
        <v>115</v>
      </c>
      <c r="F156" s="25">
        <v>50000</v>
      </c>
    </row>
    <row r="157" spans="2:6" s="21" customFormat="1" ht="14.1" customHeight="1">
      <c r="B157" s="133" t="str">
        <f t="shared" si="2"/>
        <v>5</v>
      </c>
      <c r="C157" s="19">
        <v>2310</v>
      </c>
      <c r="D157" s="17">
        <v>5212</v>
      </c>
      <c r="E157" s="20" t="s">
        <v>350</v>
      </c>
      <c r="F157" s="25">
        <v>100000</v>
      </c>
    </row>
    <row r="158" spans="2:6" s="9" customFormat="1" ht="14.1" customHeight="1">
      <c r="B158" s="220" t="str">
        <f t="shared" si="2"/>
        <v>5</v>
      </c>
      <c r="C158" s="4" t="s">
        <v>38</v>
      </c>
      <c r="D158" s="5">
        <v>5363</v>
      </c>
      <c r="E158" s="12" t="s">
        <v>242</v>
      </c>
      <c r="F158" s="28"/>
    </row>
    <row r="159" spans="2:6" s="21" customFormat="1" ht="14.1" customHeight="1" thickBot="1">
      <c r="B159" s="135" t="str">
        <f t="shared" si="2"/>
        <v/>
      </c>
      <c r="C159" s="136" t="s">
        <v>41</v>
      </c>
      <c r="D159" s="10"/>
      <c r="E159" s="11"/>
      <c r="F159" s="31">
        <f>SUM(F149:F158)</f>
        <v>594125</v>
      </c>
    </row>
    <row r="160" spans="2:6" s="21" customFormat="1" ht="14.1" customHeight="1">
      <c r="B160" s="126" t="str">
        <f t="shared" si="2"/>
        <v/>
      </c>
      <c r="C160" s="161" t="s">
        <v>138</v>
      </c>
      <c r="D160" s="156"/>
      <c r="E160" s="157"/>
      <c r="F160" s="132"/>
    </row>
    <row r="161" spans="2:6" s="21" customFormat="1" ht="14.1" customHeight="1">
      <c r="B161" s="133" t="str">
        <f t="shared" si="2"/>
        <v>5</v>
      </c>
      <c r="C161" s="97" t="s">
        <v>139</v>
      </c>
      <c r="D161" s="199" t="s">
        <v>112</v>
      </c>
      <c r="E161" s="134" t="s">
        <v>113</v>
      </c>
      <c r="F161" s="25">
        <v>75000</v>
      </c>
    </row>
    <row r="162" spans="2:6" s="21" customFormat="1" ht="14.1" customHeight="1">
      <c r="B162" s="133" t="str">
        <f t="shared" si="2"/>
        <v>5</v>
      </c>
      <c r="C162" s="97">
        <v>2321</v>
      </c>
      <c r="D162" s="199">
        <v>5212</v>
      </c>
      <c r="E162" s="82" t="s">
        <v>350</v>
      </c>
      <c r="F162" s="25">
        <v>100000</v>
      </c>
    </row>
    <row r="163" spans="2:6" s="21" customFormat="1" ht="14.1" customHeight="1">
      <c r="B163" s="220" t="str">
        <f t="shared" si="2"/>
        <v>6</v>
      </c>
      <c r="C163" s="4" t="s">
        <v>139</v>
      </c>
      <c r="D163" s="5">
        <v>6371</v>
      </c>
      <c r="E163" s="12" t="s">
        <v>162</v>
      </c>
      <c r="F163" s="28">
        <v>600000</v>
      </c>
    </row>
    <row r="164" spans="2:6" s="21" customFormat="1" ht="14.1" customHeight="1" thickBot="1">
      <c r="B164" s="135" t="str">
        <f t="shared" si="2"/>
        <v/>
      </c>
      <c r="C164" s="136" t="s">
        <v>140</v>
      </c>
      <c r="D164" s="10"/>
      <c r="E164" s="11"/>
      <c r="F164" s="31">
        <f>SUM(F161:F163)</f>
        <v>775000</v>
      </c>
    </row>
    <row r="165" spans="2:6" s="21" customFormat="1" ht="14.1" customHeight="1">
      <c r="B165" s="126" t="str">
        <f t="shared" si="2"/>
        <v/>
      </c>
      <c r="C165" s="161" t="s">
        <v>141</v>
      </c>
      <c r="D165" s="156"/>
      <c r="E165" s="157"/>
      <c r="F165" s="132"/>
    </row>
    <row r="166" spans="2:6" s="21" customFormat="1" ht="14.1" customHeight="1">
      <c r="B166" s="220" t="str">
        <f t="shared" si="2"/>
        <v>5</v>
      </c>
      <c r="C166" s="4" t="s">
        <v>142</v>
      </c>
      <c r="D166" s="5" t="s">
        <v>112</v>
      </c>
      <c r="E166" s="7" t="s">
        <v>113</v>
      </c>
      <c r="F166" s="29">
        <v>5000</v>
      </c>
    </row>
    <row r="167" spans="2:6" s="21" customFormat="1" ht="14.1" customHeight="1" thickBot="1">
      <c r="B167" s="135" t="str">
        <f t="shared" si="2"/>
        <v/>
      </c>
      <c r="C167" s="136" t="s">
        <v>143</v>
      </c>
      <c r="D167" s="10"/>
      <c r="E167" s="11"/>
      <c r="F167" s="207">
        <f>SUM(F166)</f>
        <v>5000</v>
      </c>
    </row>
    <row r="168" spans="2:6" s="21" customFormat="1" ht="14.1" customHeight="1">
      <c r="B168" s="126" t="str">
        <f t="shared" si="2"/>
        <v/>
      </c>
      <c r="C168" s="161" t="s">
        <v>42</v>
      </c>
      <c r="D168" s="156"/>
      <c r="E168" s="157"/>
      <c r="F168" s="248"/>
    </row>
    <row r="169" spans="2:6" s="21" customFormat="1" ht="14.1" customHeight="1">
      <c r="B169" s="133" t="str">
        <f t="shared" si="2"/>
        <v>5</v>
      </c>
      <c r="C169" s="19" t="s">
        <v>43</v>
      </c>
      <c r="D169" s="17" t="s">
        <v>106</v>
      </c>
      <c r="E169" s="18" t="s">
        <v>107</v>
      </c>
      <c r="F169" s="32">
        <v>1000</v>
      </c>
    </row>
    <row r="170" spans="2:6" s="21" customFormat="1" ht="14.1" customHeight="1">
      <c r="B170" s="133" t="str">
        <f t="shared" si="2"/>
        <v>5</v>
      </c>
      <c r="C170" s="19" t="s">
        <v>43</v>
      </c>
      <c r="D170" s="17" t="s">
        <v>134</v>
      </c>
      <c r="E170" s="18" t="s">
        <v>135</v>
      </c>
      <c r="F170" s="32">
        <v>4000</v>
      </c>
    </row>
    <row r="171" spans="2:6" s="21" customFormat="1" ht="14.1" customHeight="1">
      <c r="B171" s="220" t="str">
        <f t="shared" si="2"/>
        <v>5</v>
      </c>
      <c r="C171" s="4" t="s">
        <v>43</v>
      </c>
      <c r="D171" s="5" t="s">
        <v>112</v>
      </c>
      <c r="E171" s="7" t="s">
        <v>113</v>
      </c>
      <c r="F171" s="29">
        <f>18150*12</f>
        <v>217800</v>
      </c>
    </row>
    <row r="172" spans="2:6" s="21" customFormat="1" ht="14.1" customHeight="1" thickBot="1">
      <c r="B172" s="135" t="str">
        <f t="shared" si="2"/>
        <v/>
      </c>
      <c r="C172" s="136" t="s">
        <v>44</v>
      </c>
      <c r="D172" s="10"/>
      <c r="E172" s="11"/>
      <c r="F172" s="207">
        <f>SUM(F169:F171)</f>
        <v>222800</v>
      </c>
    </row>
    <row r="173" spans="2:6" s="21" customFormat="1" ht="14.1" customHeight="1">
      <c r="B173" s="126" t="str">
        <f t="shared" si="2"/>
        <v/>
      </c>
      <c r="C173" s="161" t="s">
        <v>144</v>
      </c>
      <c r="D173" s="156"/>
      <c r="E173" s="157"/>
      <c r="F173" s="248"/>
    </row>
    <row r="174" spans="2:6" s="21" customFormat="1" ht="14.1" customHeight="1">
      <c r="B174" s="133" t="str">
        <f t="shared" si="2"/>
        <v>5</v>
      </c>
      <c r="C174" s="19" t="s">
        <v>145</v>
      </c>
      <c r="D174" s="17" t="s">
        <v>108</v>
      </c>
      <c r="E174" s="18" t="s">
        <v>109</v>
      </c>
      <c r="F174" s="32">
        <v>70000</v>
      </c>
    </row>
    <row r="175" spans="2:6" s="21" customFormat="1" ht="14.1" customHeight="1">
      <c r="B175" s="133" t="str">
        <f t="shared" ref="B175:B238" si="3">MID(D175,1,1)</f>
        <v>5</v>
      </c>
      <c r="C175" s="19" t="s">
        <v>145</v>
      </c>
      <c r="D175" s="17">
        <v>5139</v>
      </c>
      <c r="E175" s="20" t="s">
        <v>111</v>
      </c>
      <c r="F175" s="32">
        <v>10000</v>
      </c>
    </row>
    <row r="176" spans="2:6" s="21" customFormat="1" ht="14.1" customHeight="1">
      <c r="B176" s="133" t="str">
        <f t="shared" si="3"/>
        <v>5</v>
      </c>
      <c r="C176" s="19" t="s">
        <v>145</v>
      </c>
      <c r="D176" s="17" t="s">
        <v>112</v>
      </c>
      <c r="E176" s="18" t="s">
        <v>113</v>
      </c>
      <c r="F176" s="32">
        <v>10000</v>
      </c>
    </row>
    <row r="177" spans="2:6" s="21" customFormat="1" ht="14.1" customHeight="1">
      <c r="B177" s="133" t="str">
        <f t="shared" si="3"/>
        <v>5</v>
      </c>
      <c r="C177" s="19" t="s">
        <v>145</v>
      </c>
      <c r="D177" s="17" t="s">
        <v>114</v>
      </c>
      <c r="E177" s="18" t="s">
        <v>115</v>
      </c>
      <c r="F177" s="32">
        <v>5489</v>
      </c>
    </row>
    <row r="178" spans="2:6" s="21" customFormat="1" ht="14.1" customHeight="1">
      <c r="B178" s="220" t="str">
        <f t="shared" si="3"/>
        <v>5</v>
      </c>
      <c r="C178" s="4" t="s">
        <v>145</v>
      </c>
      <c r="D178" s="5" t="s">
        <v>146</v>
      </c>
      <c r="E178" s="7" t="s">
        <v>147</v>
      </c>
      <c r="F178" s="29">
        <v>658500</v>
      </c>
    </row>
    <row r="179" spans="2:6" s="21" customFormat="1" ht="14.1" customHeight="1" thickBot="1">
      <c r="B179" s="135" t="str">
        <f t="shared" si="3"/>
        <v/>
      </c>
      <c r="C179" s="136" t="s">
        <v>148</v>
      </c>
      <c r="D179" s="10"/>
      <c r="E179" s="11"/>
      <c r="F179" s="207">
        <f>SUM(F174:F178)</f>
        <v>753989</v>
      </c>
    </row>
    <row r="180" spans="2:6" s="21" customFormat="1" ht="14.1" customHeight="1">
      <c r="B180" s="126" t="str">
        <f t="shared" si="3"/>
        <v/>
      </c>
      <c r="C180" s="161" t="s">
        <v>149</v>
      </c>
      <c r="D180" s="156"/>
      <c r="E180" s="157"/>
      <c r="F180" s="248"/>
    </row>
    <row r="181" spans="2:6" s="21" customFormat="1" ht="14.1" customHeight="1">
      <c r="B181" s="133" t="str">
        <f t="shared" si="3"/>
        <v>5</v>
      </c>
      <c r="C181" s="19" t="s">
        <v>150</v>
      </c>
      <c r="D181" s="17" t="s">
        <v>106</v>
      </c>
      <c r="E181" s="18" t="s">
        <v>107</v>
      </c>
      <c r="F181" s="32">
        <v>3000</v>
      </c>
    </row>
    <row r="182" spans="2:6" s="21" customFormat="1" ht="14.1" customHeight="1">
      <c r="B182" s="220" t="str">
        <f t="shared" si="3"/>
        <v>5</v>
      </c>
      <c r="C182" s="4" t="s">
        <v>150</v>
      </c>
      <c r="D182" s="5" t="s">
        <v>110</v>
      </c>
      <c r="E182" s="7" t="s">
        <v>111</v>
      </c>
      <c r="F182" s="29">
        <v>1000</v>
      </c>
    </row>
    <row r="183" spans="2:6" s="21" customFormat="1" ht="14.1" customHeight="1" thickBot="1">
      <c r="B183" s="135" t="str">
        <f t="shared" si="3"/>
        <v/>
      </c>
      <c r="C183" s="136" t="s">
        <v>151</v>
      </c>
      <c r="D183" s="10"/>
      <c r="E183" s="11"/>
      <c r="F183" s="207">
        <f>SUM(F181:F182)</f>
        <v>4000</v>
      </c>
    </row>
    <row r="184" spans="2:6" s="21" customFormat="1" ht="14.1" customHeight="1">
      <c r="B184" s="126" t="str">
        <f t="shared" si="3"/>
        <v/>
      </c>
      <c r="C184" s="161" t="s">
        <v>45</v>
      </c>
      <c r="D184" s="156"/>
      <c r="E184" s="157"/>
      <c r="F184" s="248"/>
    </row>
    <row r="185" spans="2:6" s="21" customFormat="1" ht="14.1" customHeight="1">
      <c r="B185" s="133" t="str">
        <f t="shared" si="3"/>
        <v>5</v>
      </c>
      <c r="C185" s="19" t="s">
        <v>46</v>
      </c>
      <c r="D185" s="17" t="s">
        <v>110</v>
      </c>
      <c r="E185" s="18" t="s">
        <v>111</v>
      </c>
      <c r="F185" s="32">
        <v>1000</v>
      </c>
    </row>
    <row r="186" spans="2:6" s="21" customFormat="1" ht="14.1" customHeight="1">
      <c r="B186" s="133" t="str">
        <f t="shared" si="3"/>
        <v>5</v>
      </c>
      <c r="C186" s="19" t="s">
        <v>46</v>
      </c>
      <c r="D186" s="17" t="s">
        <v>134</v>
      </c>
      <c r="E186" s="18" t="s">
        <v>135</v>
      </c>
      <c r="F186" s="32">
        <v>1000</v>
      </c>
    </row>
    <row r="187" spans="2:6" s="21" customFormat="1" ht="14.1" customHeight="1">
      <c r="B187" s="133" t="str">
        <f t="shared" si="3"/>
        <v>5</v>
      </c>
      <c r="C187" s="19" t="s">
        <v>46</v>
      </c>
      <c r="D187" s="17" t="s">
        <v>112</v>
      </c>
      <c r="E187" s="18" t="s">
        <v>113</v>
      </c>
      <c r="F187" s="32">
        <v>1000</v>
      </c>
    </row>
    <row r="188" spans="2:6" s="21" customFormat="1" ht="14.1" customHeight="1">
      <c r="B188" s="220" t="str">
        <f t="shared" si="3"/>
        <v>5</v>
      </c>
      <c r="C188" s="4" t="s">
        <v>46</v>
      </c>
      <c r="D188" s="5" t="s">
        <v>114</v>
      </c>
      <c r="E188" s="7" t="s">
        <v>115</v>
      </c>
      <c r="F188" s="29">
        <v>25000</v>
      </c>
    </row>
    <row r="189" spans="2:6" s="21" customFormat="1" ht="14.1" customHeight="1" thickBot="1">
      <c r="B189" s="135" t="str">
        <f t="shared" si="3"/>
        <v/>
      </c>
      <c r="C189" s="136" t="s">
        <v>47</v>
      </c>
      <c r="D189" s="10"/>
      <c r="E189" s="11"/>
      <c r="F189" s="207">
        <f>SUM(F185:F188)</f>
        <v>28000</v>
      </c>
    </row>
    <row r="190" spans="2:6" s="21" customFormat="1" ht="14.1" customHeight="1">
      <c r="B190" s="126" t="str">
        <f t="shared" si="3"/>
        <v/>
      </c>
      <c r="C190" s="161" t="s">
        <v>152</v>
      </c>
      <c r="D190" s="156"/>
      <c r="E190" s="157"/>
      <c r="F190" s="248"/>
    </row>
    <row r="191" spans="2:6" s="21" customFormat="1" ht="14.1" customHeight="1">
      <c r="B191" s="133" t="str">
        <f t="shared" si="3"/>
        <v>5</v>
      </c>
      <c r="C191" s="19" t="s">
        <v>153</v>
      </c>
      <c r="D191" s="17" t="s">
        <v>154</v>
      </c>
      <c r="E191" s="18" t="s">
        <v>155</v>
      </c>
      <c r="F191" s="25">
        <v>0</v>
      </c>
    </row>
    <row r="192" spans="2:6" s="21" customFormat="1" ht="14.1" customHeight="1" thickBot="1">
      <c r="B192" s="268" t="str">
        <f t="shared" si="3"/>
        <v/>
      </c>
      <c r="C192" s="190" t="s">
        <v>156</v>
      </c>
      <c r="D192" s="191"/>
      <c r="E192" s="192"/>
      <c r="F192" s="193">
        <f>SUM(F191)</f>
        <v>0</v>
      </c>
    </row>
    <row r="193" spans="2:6" s="21" customFormat="1" ht="14.1" customHeight="1">
      <c r="B193" s="133" t="str">
        <f t="shared" si="3"/>
        <v/>
      </c>
      <c r="C193" s="97" t="s">
        <v>157</v>
      </c>
      <c r="D193" s="199"/>
      <c r="E193" s="134"/>
      <c r="F193" s="25"/>
    </row>
    <row r="194" spans="2:6" s="21" customFormat="1" ht="14.1" customHeight="1">
      <c r="B194" s="133" t="str">
        <f t="shared" si="3"/>
        <v>5</v>
      </c>
      <c r="C194" s="19" t="s">
        <v>158</v>
      </c>
      <c r="D194" s="17" t="s">
        <v>106</v>
      </c>
      <c r="E194" s="18" t="s">
        <v>107</v>
      </c>
      <c r="F194" s="25">
        <v>4000</v>
      </c>
    </row>
    <row r="195" spans="2:6" s="21" customFormat="1" ht="14.1" customHeight="1">
      <c r="B195" s="133" t="str">
        <f t="shared" si="3"/>
        <v>5</v>
      </c>
      <c r="C195" s="19" t="s">
        <v>158</v>
      </c>
      <c r="D195" s="17" t="s">
        <v>159</v>
      </c>
      <c r="E195" s="18" t="s">
        <v>160</v>
      </c>
      <c r="F195" s="25">
        <v>12000</v>
      </c>
    </row>
    <row r="196" spans="2:6" s="21" customFormat="1" ht="14.1" customHeight="1">
      <c r="B196" s="220" t="str">
        <f t="shared" si="3"/>
        <v>6</v>
      </c>
      <c r="C196" s="4" t="s">
        <v>158</v>
      </c>
      <c r="D196" s="5" t="s">
        <v>161</v>
      </c>
      <c r="E196" s="7" t="s">
        <v>162</v>
      </c>
      <c r="F196" s="28">
        <v>0</v>
      </c>
    </row>
    <row r="197" spans="2:6" s="21" customFormat="1" ht="14.1" customHeight="1" thickBot="1">
      <c r="B197" s="135" t="str">
        <f t="shared" si="3"/>
        <v/>
      </c>
      <c r="C197" s="136" t="s">
        <v>163</v>
      </c>
      <c r="D197" s="10"/>
      <c r="E197" s="11"/>
      <c r="F197" s="31">
        <f>SUM(F194:F196)</f>
        <v>16000</v>
      </c>
    </row>
    <row r="198" spans="2:6" s="21" customFormat="1" ht="14.1" customHeight="1">
      <c r="B198" s="126" t="str">
        <f t="shared" si="3"/>
        <v/>
      </c>
      <c r="C198" s="161" t="s">
        <v>164</v>
      </c>
      <c r="D198" s="156"/>
      <c r="E198" s="157"/>
      <c r="F198" s="132"/>
    </row>
    <row r="199" spans="2:6" s="21" customFormat="1" ht="14.1" customHeight="1">
      <c r="B199" s="133" t="str">
        <f t="shared" si="3"/>
        <v>5</v>
      </c>
      <c r="C199" s="4" t="s">
        <v>165</v>
      </c>
      <c r="D199" s="5" t="s">
        <v>95</v>
      </c>
      <c r="E199" s="7" t="s">
        <v>96</v>
      </c>
      <c r="F199" s="28">
        <v>50000</v>
      </c>
    </row>
    <row r="200" spans="2:6" s="21" customFormat="1" ht="14.1" customHeight="1" thickBot="1">
      <c r="B200" s="135" t="str">
        <f t="shared" si="3"/>
        <v/>
      </c>
      <c r="C200" s="136" t="s">
        <v>166</v>
      </c>
      <c r="D200" s="10"/>
      <c r="E200" s="11"/>
      <c r="F200" s="31">
        <f>SUM(F199)</f>
        <v>50000</v>
      </c>
    </row>
    <row r="201" spans="2:6" s="21" customFormat="1" ht="14.1" customHeight="1">
      <c r="B201" s="126" t="str">
        <f t="shared" si="3"/>
        <v/>
      </c>
      <c r="C201" s="161" t="s">
        <v>53</v>
      </c>
      <c r="D201" s="156"/>
      <c r="E201" s="157"/>
      <c r="F201" s="132"/>
    </row>
    <row r="202" spans="2:6" s="21" customFormat="1" ht="14.1" customHeight="1">
      <c r="B202" s="133" t="str">
        <f t="shared" si="3"/>
        <v>5</v>
      </c>
      <c r="C202" s="19" t="s">
        <v>54</v>
      </c>
      <c r="D202" s="17" t="s">
        <v>106</v>
      </c>
      <c r="E202" s="18" t="s">
        <v>107</v>
      </c>
      <c r="F202" s="25">
        <v>1000</v>
      </c>
    </row>
    <row r="203" spans="2:6" s="21" customFormat="1" ht="14.1" customHeight="1">
      <c r="B203" s="133" t="str">
        <f t="shared" si="3"/>
        <v>5</v>
      </c>
      <c r="C203" s="19" t="s">
        <v>54</v>
      </c>
      <c r="D203" s="17" t="s">
        <v>110</v>
      </c>
      <c r="E203" s="18" t="s">
        <v>111</v>
      </c>
      <c r="F203" s="25">
        <v>20000</v>
      </c>
    </row>
    <row r="204" spans="2:6" s="21" customFormat="1" ht="14.1" customHeight="1">
      <c r="B204" s="133" t="str">
        <f t="shared" si="3"/>
        <v>5</v>
      </c>
      <c r="C204" s="19" t="s">
        <v>54</v>
      </c>
      <c r="D204" s="17" t="s">
        <v>134</v>
      </c>
      <c r="E204" s="18" t="s">
        <v>135</v>
      </c>
      <c r="F204" s="25">
        <v>60000</v>
      </c>
    </row>
    <row r="205" spans="2:6" s="21" customFormat="1" ht="14.1" customHeight="1">
      <c r="B205" s="133" t="str">
        <f t="shared" si="3"/>
        <v>5</v>
      </c>
      <c r="C205" s="19" t="s">
        <v>54</v>
      </c>
      <c r="D205" s="17" t="s">
        <v>112</v>
      </c>
      <c r="E205" s="18" t="s">
        <v>113</v>
      </c>
      <c r="F205" s="32">
        <v>20000</v>
      </c>
    </row>
    <row r="206" spans="2:6" s="9" customFormat="1" ht="14.1" customHeight="1">
      <c r="B206" s="220" t="str">
        <f t="shared" si="3"/>
        <v>5</v>
      </c>
      <c r="C206" s="4">
        <v>3631</v>
      </c>
      <c r="D206" s="5">
        <v>5171</v>
      </c>
      <c r="E206" s="12" t="s">
        <v>115</v>
      </c>
      <c r="F206" s="28">
        <v>10000</v>
      </c>
    </row>
    <row r="207" spans="2:6" s="21" customFormat="1" ht="14.1" customHeight="1" thickBot="1">
      <c r="B207" s="135" t="str">
        <f t="shared" si="3"/>
        <v/>
      </c>
      <c r="C207" s="136" t="s">
        <v>55</v>
      </c>
      <c r="D207" s="10"/>
      <c r="E207" s="11"/>
      <c r="F207" s="31">
        <f>SUM(F202:F206)</f>
        <v>111000</v>
      </c>
    </row>
    <row r="208" spans="2:6" s="21" customFormat="1" ht="14.1" customHeight="1">
      <c r="B208" s="126" t="str">
        <f t="shared" si="3"/>
        <v/>
      </c>
      <c r="C208" s="161" t="s">
        <v>56</v>
      </c>
      <c r="D208" s="156"/>
      <c r="E208" s="157"/>
      <c r="F208" s="132"/>
    </row>
    <row r="209" spans="2:6" s="21" customFormat="1" ht="14.1" customHeight="1">
      <c r="B209" s="133" t="str">
        <f t="shared" si="3"/>
        <v>5</v>
      </c>
      <c r="C209" s="19" t="s">
        <v>57</v>
      </c>
      <c r="D209" s="17" t="s">
        <v>106</v>
      </c>
      <c r="E209" s="18" t="s">
        <v>107</v>
      </c>
      <c r="F209" s="25">
        <v>1000</v>
      </c>
    </row>
    <row r="210" spans="2:6" s="21" customFormat="1" ht="14.1" customHeight="1">
      <c r="B210" s="133" t="str">
        <f t="shared" si="3"/>
        <v>5</v>
      </c>
      <c r="C210" s="19" t="s">
        <v>57</v>
      </c>
      <c r="D210" s="17" t="s">
        <v>110</v>
      </c>
      <c r="E210" s="18" t="s">
        <v>111</v>
      </c>
      <c r="F210" s="25">
        <v>10000</v>
      </c>
    </row>
    <row r="211" spans="2:6" s="21" customFormat="1" ht="14.1" customHeight="1">
      <c r="B211" s="220" t="str">
        <f t="shared" si="3"/>
        <v>5</v>
      </c>
      <c r="C211" s="4" t="s">
        <v>57</v>
      </c>
      <c r="D211" s="5" t="s">
        <v>114</v>
      </c>
      <c r="E211" s="7" t="s">
        <v>115</v>
      </c>
      <c r="F211" s="28">
        <v>10000</v>
      </c>
    </row>
    <row r="212" spans="2:6" s="21" customFormat="1" ht="14.1" customHeight="1" thickBot="1">
      <c r="B212" s="135" t="str">
        <f t="shared" si="3"/>
        <v/>
      </c>
      <c r="C212" s="136" t="s">
        <v>58</v>
      </c>
      <c r="D212" s="10"/>
      <c r="E212" s="11"/>
      <c r="F212" s="31">
        <f>SUM(F209:F211)</f>
        <v>21000</v>
      </c>
    </row>
    <row r="213" spans="2:6" s="21" customFormat="1" ht="14.1" customHeight="1">
      <c r="B213" s="126" t="str">
        <f t="shared" si="3"/>
        <v/>
      </c>
      <c r="C213" s="161" t="s">
        <v>59</v>
      </c>
      <c r="D213" s="156"/>
      <c r="E213" s="157"/>
      <c r="F213" s="132"/>
    </row>
    <row r="214" spans="2:6" s="21" customFormat="1" ht="14.1" customHeight="1">
      <c r="B214" s="133" t="str">
        <f t="shared" si="3"/>
        <v>5</v>
      </c>
      <c r="C214" s="19" t="s">
        <v>60</v>
      </c>
      <c r="D214" s="17" t="s">
        <v>171</v>
      </c>
      <c r="E214" s="18" t="s">
        <v>172</v>
      </c>
      <c r="F214" s="25">
        <v>4000</v>
      </c>
    </row>
    <row r="215" spans="2:6" s="21" customFormat="1" ht="14.1" customHeight="1">
      <c r="B215" s="133" t="str">
        <f t="shared" si="3"/>
        <v>5</v>
      </c>
      <c r="C215" s="19">
        <v>3639</v>
      </c>
      <c r="D215" s="17">
        <v>5163</v>
      </c>
      <c r="E215" s="20" t="s">
        <v>103</v>
      </c>
      <c r="F215" s="25">
        <v>2000</v>
      </c>
    </row>
    <row r="216" spans="2:6" s="21" customFormat="1" ht="14.1" customHeight="1">
      <c r="B216" s="133" t="str">
        <f t="shared" si="3"/>
        <v>5</v>
      </c>
      <c r="C216" s="19">
        <v>3639</v>
      </c>
      <c r="D216" s="17">
        <v>5169</v>
      </c>
      <c r="E216" s="20" t="s">
        <v>113</v>
      </c>
      <c r="F216" s="25">
        <v>2000</v>
      </c>
    </row>
    <row r="217" spans="2:6" s="21" customFormat="1" ht="14.1" customHeight="1">
      <c r="B217" s="133" t="str">
        <f t="shared" si="3"/>
        <v>5</v>
      </c>
      <c r="C217" s="19">
        <v>3639</v>
      </c>
      <c r="D217" s="17">
        <v>5192</v>
      </c>
      <c r="E217" s="20" t="s">
        <v>353</v>
      </c>
      <c r="F217" s="25"/>
    </row>
    <row r="218" spans="2:6" s="21" customFormat="1" ht="14.1" customHeight="1">
      <c r="B218" s="133" t="str">
        <f t="shared" si="3"/>
        <v>5</v>
      </c>
      <c r="C218" s="19" t="s">
        <v>60</v>
      </c>
      <c r="D218" s="17" t="s">
        <v>116</v>
      </c>
      <c r="E218" s="18" t="s">
        <v>117</v>
      </c>
      <c r="F218" s="25">
        <v>1000</v>
      </c>
    </row>
    <row r="219" spans="2:6" s="21" customFormat="1" ht="14.1" customHeight="1">
      <c r="B219" s="133" t="str">
        <f t="shared" si="3"/>
        <v>6</v>
      </c>
      <c r="C219" s="19" t="s">
        <v>60</v>
      </c>
      <c r="D219" s="17" t="s">
        <v>123</v>
      </c>
      <c r="E219" s="18" t="s">
        <v>124</v>
      </c>
      <c r="F219" s="25">
        <f>200000+273339</f>
        <v>473339</v>
      </c>
    </row>
    <row r="220" spans="2:6" s="21" customFormat="1" ht="14.1" customHeight="1">
      <c r="B220" s="133" t="str">
        <f t="shared" si="3"/>
        <v>6</v>
      </c>
      <c r="C220" s="19" t="s">
        <v>60</v>
      </c>
      <c r="D220" s="17">
        <v>6122</v>
      </c>
      <c r="E220" s="20" t="s">
        <v>355</v>
      </c>
      <c r="F220" s="25">
        <v>300000</v>
      </c>
    </row>
    <row r="221" spans="2:6" s="21" customFormat="1" ht="14.1" customHeight="1">
      <c r="B221" s="133" t="str">
        <f t="shared" si="3"/>
        <v>6</v>
      </c>
      <c r="C221" s="19" t="s">
        <v>60</v>
      </c>
      <c r="D221" s="17">
        <v>6123</v>
      </c>
      <c r="E221" s="20" t="s">
        <v>357</v>
      </c>
      <c r="F221" s="25">
        <v>0</v>
      </c>
    </row>
    <row r="222" spans="2:6" s="21" customFormat="1" ht="14.1" customHeight="1">
      <c r="B222" s="220" t="str">
        <f t="shared" si="3"/>
        <v>6</v>
      </c>
      <c r="C222" s="4" t="s">
        <v>60</v>
      </c>
      <c r="D222" s="5" t="s">
        <v>173</v>
      </c>
      <c r="E222" s="7" t="s">
        <v>174</v>
      </c>
      <c r="F222" s="29">
        <v>324000</v>
      </c>
    </row>
    <row r="223" spans="2:6" s="21" customFormat="1" ht="14.1" customHeight="1" thickBot="1">
      <c r="B223" s="135" t="str">
        <f t="shared" si="3"/>
        <v/>
      </c>
      <c r="C223" s="136" t="s">
        <v>63</v>
      </c>
      <c r="D223" s="10"/>
      <c r="E223" s="11"/>
      <c r="F223" s="31">
        <f>SUM(F214:F222)</f>
        <v>1106339</v>
      </c>
    </row>
    <row r="224" spans="2:6" s="21" customFormat="1" ht="14.1" customHeight="1">
      <c r="B224" s="126" t="str">
        <f t="shared" si="3"/>
        <v/>
      </c>
      <c r="C224" s="161" t="s">
        <v>175</v>
      </c>
      <c r="D224" s="156"/>
      <c r="E224" s="157"/>
      <c r="F224" s="132"/>
    </row>
    <row r="225" spans="2:6" s="21" customFormat="1" ht="14.1" customHeight="1">
      <c r="B225" s="220" t="str">
        <f t="shared" si="3"/>
        <v>5</v>
      </c>
      <c r="C225" s="4" t="s">
        <v>176</v>
      </c>
      <c r="D225" s="5" t="s">
        <v>112</v>
      </c>
      <c r="E225" s="7" t="s">
        <v>113</v>
      </c>
      <c r="F225" s="28">
        <v>20000</v>
      </c>
    </row>
    <row r="226" spans="2:6" s="21" customFormat="1" ht="14.1" customHeight="1" thickBot="1">
      <c r="B226" s="135" t="str">
        <f t="shared" si="3"/>
        <v/>
      </c>
      <c r="C226" s="136" t="s">
        <v>177</v>
      </c>
      <c r="D226" s="10"/>
      <c r="E226" s="11"/>
      <c r="F226" s="31">
        <f>SUM(F225)</f>
        <v>20000</v>
      </c>
    </row>
    <row r="227" spans="2:6" s="21" customFormat="1" ht="14.1" customHeight="1">
      <c r="B227" s="126" t="str">
        <f t="shared" si="3"/>
        <v/>
      </c>
      <c r="C227" s="161" t="s">
        <v>64</v>
      </c>
      <c r="D227" s="156"/>
      <c r="E227" s="157"/>
      <c r="F227" s="132"/>
    </row>
    <row r="228" spans="2:6" s="21" customFormat="1" ht="14.1" customHeight="1">
      <c r="B228" s="133" t="str">
        <f t="shared" si="3"/>
        <v>5</v>
      </c>
      <c r="C228" s="19" t="s">
        <v>65</v>
      </c>
      <c r="D228" s="17" t="s">
        <v>178</v>
      </c>
      <c r="E228" s="18" t="s">
        <v>179</v>
      </c>
      <c r="F228" s="25">
        <v>20000</v>
      </c>
    </row>
    <row r="229" spans="2:6" s="16" customFormat="1" ht="14.1" customHeight="1">
      <c r="B229" s="133" t="str">
        <f t="shared" si="3"/>
        <v>5</v>
      </c>
      <c r="C229" s="201">
        <v>3722</v>
      </c>
      <c r="D229" s="202">
        <v>5139</v>
      </c>
      <c r="E229" s="203" t="s">
        <v>111</v>
      </c>
      <c r="F229" s="32">
        <f>15*4*1000</f>
        <v>60000</v>
      </c>
    </row>
    <row r="230" spans="2:6" s="16" customFormat="1" ht="14.1" customHeight="1">
      <c r="B230" s="220" t="str">
        <f t="shared" si="3"/>
        <v>5</v>
      </c>
      <c r="C230" s="13" t="s">
        <v>65</v>
      </c>
      <c r="D230" s="14" t="s">
        <v>112</v>
      </c>
      <c r="E230" s="15" t="s">
        <v>113</v>
      </c>
      <c r="F230" s="29">
        <v>500000</v>
      </c>
    </row>
    <row r="231" spans="2:6" s="16" customFormat="1" ht="14.1" customHeight="1" thickBot="1">
      <c r="B231" s="135" t="str">
        <f t="shared" si="3"/>
        <v/>
      </c>
      <c r="C231" s="204" t="s">
        <v>68</v>
      </c>
      <c r="D231" s="205"/>
      <c r="E231" s="206"/>
      <c r="F231" s="207">
        <f>SUM(F228:F230)</f>
        <v>580000</v>
      </c>
    </row>
    <row r="232" spans="2:6" s="21" customFormat="1" ht="14.1" customHeight="1">
      <c r="B232" s="126" t="str">
        <f t="shared" si="3"/>
        <v/>
      </c>
      <c r="C232" s="161" t="s">
        <v>180</v>
      </c>
      <c r="D232" s="156"/>
      <c r="E232" s="157"/>
      <c r="F232" s="132"/>
    </row>
    <row r="233" spans="2:6" s="21" customFormat="1" ht="14.1" customHeight="1">
      <c r="B233" s="220" t="str">
        <f t="shared" si="3"/>
        <v>5</v>
      </c>
      <c r="C233" s="4" t="s">
        <v>181</v>
      </c>
      <c r="D233" s="5" t="s">
        <v>112</v>
      </c>
      <c r="E233" s="7" t="s">
        <v>113</v>
      </c>
      <c r="F233" s="28">
        <v>45000</v>
      </c>
    </row>
    <row r="234" spans="2:6" s="21" customFormat="1" ht="14.1" customHeight="1" thickBot="1">
      <c r="B234" s="135" t="str">
        <f t="shared" si="3"/>
        <v/>
      </c>
      <c r="C234" s="136" t="s">
        <v>182</v>
      </c>
      <c r="D234" s="10"/>
      <c r="E234" s="11"/>
      <c r="F234" s="31">
        <f>SUM(F233)</f>
        <v>45000</v>
      </c>
    </row>
    <row r="235" spans="2:6" s="21" customFormat="1" ht="14.1" customHeight="1">
      <c r="B235" s="126" t="str">
        <f t="shared" si="3"/>
        <v/>
      </c>
      <c r="C235" s="155" t="s">
        <v>240</v>
      </c>
      <c r="D235" s="188"/>
      <c r="E235" s="189"/>
      <c r="F235" s="132"/>
    </row>
    <row r="236" spans="2:6" s="96" customFormat="1" ht="14.1" customHeight="1">
      <c r="B236" s="220" t="str">
        <f t="shared" si="3"/>
        <v>5</v>
      </c>
      <c r="C236" s="93">
        <v>3739</v>
      </c>
      <c r="D236" s="94">
        <v>5365</v>
      </c>
      <c r="E236" s="95" t="s">
        <v>241</v>
      </c>
      <c r="F236" s="28">
        <v>50000</v>
      </c>
    </row>
    <row r="237" spans="2:6" s="21" customFormat="1" ht="14.1" customHeight="1" thickBot="1">
      <c r="B237" s="135" t="str">
        <f t="shared" si="3"/>
        <v/>
      </c>
      <c r="C237" s="136" t="s">
        <v>239</v>
      </c>
      <c r="D237" s="10"/>
      <c r="E237" s="11"/>
      <c r="F237" s="31">
        <f>SUM(F236)</f>
        <v>50000</v>
      </c>
    </row>
    <row r="238" spans="2:6" s="21" customFormat="1" ht="14.1" customHeight="1">
      <c r="B238" s="126" t="str">
        <f t="shared" si="3"/>
        <v/>
      </c>
      <c r="C238" s="161" t="s">
        <v>183</v>
      </c>
      <c r="D238" s="156"/>
      <c r="E238" s="129"/>
      <c r="F238" s="132"/>
    </row>
    <row r="239" spans="2:6" s="16" customFormat="1" ht="14.1" customHeight="1">
      <c r="B239" s="133" t="str">
        <f t="shared" ref="B239:B303" si="4">MID(D239,1,1)</f>
        <v>5</v>
      </c>
      <c r="C239" s="201" t="s">
        <v>184</v>
      </c>
      <c r="D239" s="202" t="s">
        <v>106</v>
      </c>
      <c r="E239" s="208" t="s">
        <v>107</v>
      </c>
      <c r="F239" s="32">
        <v>10000</v>
      </c>
    </row>
    <row r="240" spans="2:6" s="21" customFormat="1" ht="14.1" customHeight="1">
      <c r="B240" s="133" t="str">
        <f t="shared" si="4"/>
        <v>5</v>
      </c>
      <c r="C240" s="19" t="s">
        <v>184</v>
      </c>
      <c r="D240" s="17" t="s">
        <v>110</v>
      </c>
      <c r="E240" s="18" t="s">
        <v>111</v>
      </c>
      <c r="F240" s="25">
        <v>6000</v>
      </c>
    </row>
    <row r="241" spans="2:6" s="21" customFormat="1" ht="14.1" customHeight="1">
      <c r="B241" s="133" t="str">
        <f t="shared" si="4"/>
        <v>5</v>
      </c>
      <c r="C241" s="19" t="s">
        <v>184</v>
      </c>
      <c r="D241" s="17" t="s">
        <v>100</v>
      </c>
      <c r="E241" s="18" t="s">
        <v>101</v>
      </c>
      <c r="F241" s="25">
        <v>5000</v>
      </c>
    </row>
    <row r="242" spans="2:6" s="21" customFormat="1" ht="14.1" customHeight="1">
      <c r="B242" s="133" t="str">
        <f t="shared" si="4"/>
        <v>5</v>
      </c>
      <c r="C242" s="4" t="s">
        <v>184</v>
      </c>
      <c r="D242" s="5" t="s">
        <v>112</v>
      </c>
      <c r="E242" s="7" t="s">
        <v>113</v>
      </c>
      <c r="F242" s="29">
        <v>30000</v>
      </c>
    </row>
    <row r="243" spans="2:6" s="21" customFormat="1" ht="14.1" customHeight="1" thickBot="1">
      <c r="B243" s="135" t="str">
        <f t="shared" si="4"/>
        <v/>
      </c>
      <c r="C243" s="136" t="s">
        <v>185</v>
      </c>
      <c r="D243" s="10"/>
      <c r="E243" s="11"/>
      <c r="F243" s="31">
        <f>SUM(F239:F242)</f>
        <v>51000</v>
      </c>
    </row>
    <row r="244" spans="2:6" s="21" customFormat="1" ht="14.1" customHeight="1">
      <c r="B244" s="126" t="str">
        <f t="shared" si="4"/>
        <v/>
      </c>
      <c r="C244" s="161" t="s">
        <v>360</v>
      </c>
      <c r="D244" s="196"/>
      <c r="E244" s="197"/>
      <c r="F244" s="132"/>
    </row>
    <row r="245" spans="2:6" s="21" customFormat="1" ht="14.1" customHeight="1">
      <c r="B245" s="220" t="str">
        <f t="shared" si="4"/>
        <v>5</v>
      </c>
      <c r="C245" s="4">
        <v>4359</v>
      </c>
      <c r="D245" s="5">
        <v>5240</v>
      </c>
      <c r="E245" s="7" t="s">
        <v>361</v>
      </c>
      <c r="F245" s="28">
        <v>20000</v>
      </c>
    </row>
    <row r="246" spans="2:6" s="21" customFormat="1" ht="14.1" customHeight="1" thickBot="1">
      <c r="B246" s="135" t="str">
        <f t="shared" si="4"/>
        <v/>
      </c>
      <c r="C246" s="136" t="s">
        <v>188</v>
      </c>
      <c r="D246" s="10"/>
      <c r="E246" s="11"/>
      <c r="F246" s="31">
        <f>SUM(F245)</f>
        <v>20000</v>
      </c>
    </row>
    <row r="247" spans="2:6" s="21" customFormat="1" ht="14.1" customHeight="1">
      <c r="B247" s="126" t="str">
        <f t="shared" si="4"/>
        <v/>
      </c>
      <c r="C247" s="161" t="s">
        <v>186</v>
      </c>
      <c r="D247" s="196"/>
      <c r="E247" s="197"/>
      <c r="F247" s="132"/>
    </row>
    <row r="248" spans="2:6" s="21" customFormat="1" ht="14.1" customHeight="1">
      <c r="B248" s="220" t="str">
        <f t="shared" si="4"/>
        <v>5</v>
      </c>
      <c r="C248" s="4" t="s">
        <v>187</v>
      </c>
      <c r="D248" s="5" t="s">
        <v>95</v>
      </c>
      <c r="E248" s="7" t="s">
        <v>96</v>
      </c>
      <c r="F248" s="28">
        <v>15000</v>
      </c>
    </row>
    <row r="249" spans="2:6" s="21" customFormat="1" ht="14.1" customHeight="1" thickBot="1">
      <c r="B249" s="135" t="str">
        <f t="shared" si="4"/>
        <v/>
      </c>
      <c r="C249" s="136" t="s">
        <v>188</v>
      </c>
      <c r="D249" s="10"/>
      <c r="E249" s="11"/>
      <c r="F249" s="31">
        <f>SUM(F248)</f>
        <v>15000</v>
      </c>
    </row>
    <row r="250" spans="2:6" s="21" customFormat="1" ht="14.1" customHeight="1">
      <c r="B250" s="126" t="str">
        <f t="shared" si="4"/>
        <v/>
      </c>
      <c r="C250" s="161" t="s">
        <v>72</v>
      </c>
      <c r="D250" s="196"/>
      <c r="E250" s="197"/>
      <c r="F250" s="132"/>
    </row>
    <row r="251" spans="2:6" s="21" customFormat="1" ht="14.1" customHeight="1">
      <c r="B251" s="133" t="str">
        <f t="shared" si="4"/>
        <v>5</v>
      </c>
      <c r="C251" s="19" t="s">
        <v>73</v>
      </c>
      <c r="D251" s="17" t="s">
        <v>106</v>
      </c>
      <c r="E251" s="18" t="s">
        <v>107</v>
      </c>
      <c r="F251" s="25">
        <v>20000</v>
      </c>
    </row>
    <row r="252" spans="2:6" s="21" customFormat="1" ht="14.1" customHeight="1">
      <c r="B252" s="133" t="str">
        <f t="shared" si="4"/>
        <v>5</v>
      </c>
      <c r="C252" s="19" t="s">
        <v>73</v>
      </c>
      <c r="D252" s="17" t="s">
        <v>189</v>
      </c>
      <c r="E252" s="18" t="s">
        <v>190</v>
      </c>
      <c r="F252" s="25">
        <v>10000</v>
      </c>
    </row>
    <row r="253" spans="2:6" s="21" customFormat="1" ht="14.1" customHeight="1">
      <c r="B253" s="133" t="str">
        <f t="shared" si="4"/>
        <v>5</v>
      </c>
      <c r="C253" s="19" t="s">
        <v>73</v>
      </c>
      <c r="D253" s="17" t="s">
        <v>191</v>
      </c>
      <c r="E253" s="18" t="s">
        <v>192</v>
      </c>
      <c r="F253" s="25">
        <v>10000</v>
      </c>
    </row>
    <row r="254" spans="2:6" s="21" customFormat="1" ht="14.1" customHeight="1">
      <c r="B254" s="133" t="str">
        <f t="shared" si="4"/>
        <v>5</v>
      </c>
      <c r="C254" s="19">
        <v>5512</v>
      </c>
      <c r="D254" s="17">
        <v>5137</v>
      </c>
      <c r="E254" s="20" t="s">
        <v>109</v>
      </c>
      <c r="F254" s="25">
        <v>10000</v>
      </c>
    </row>
    <row r="255" spans="2:6" s="21" customFormat="1" ht="14.1" customHeight="1">
      <c r="B255" s="133" t="str">
        <f t="shared" si="4"/>
        <v>5</v>
      </c>
      <c r="C255" s="19" t="s">
        <v>73</v>
      </c>
      <c r="D255" s="17" t="s">
        <v>110</v>
      </c>
      <c r="E255" s="18" t="s">
        <v>111</v>
      </c>
      <c r="F255" s="25">
        <v>11500</v>
      </c>
    </row>
    <row r="256" spans="2:6" s="21" customFormat="1" ht="14.1" customHeight="1">
      <c r="B256" s="133" t="str">
        <f t="shared" si="4"/>
        <v>5</v>
      </c>
      <c r="C256" s="19" t="s">
        <v>73</v>
      </c>
      <c r="D256" s="17" t="s">
        <v>193</v>
      </c>
      <c r="E256" s="18" t="s">
        <v>194</v>
      </c>
      <c r="F256" s="25">
        <v>10000</v>
      </c>
    </row>
    <row r="257" spans="2:6" s="21" customFormat="1" ht="14.1" customHeight="1">
      <c r="B257" s="133" t="str">
        <f t="shared" si="4"/>
        <v>5</v>
      </c>
      <c r="C257" s="19" t="s">
        <v>73</v>
      </c>
      <c r="D257" s="17" t="s">
        <v>134</v>
      </c>
      <c r="E257" s="18" t="s">
        <v>135</v>
      </c>
      <c r="F257" s="25">
        <v>4000</v>
      </c>
    </row>
    <row r="258" spans="2:6" s="21" customFormat="1" ht="14.1" customHeight="1">
      <c r="B258" s="133" t="str">
        <f t="shared" si="4"/>
        <v>5</v>
      </c>
      <c r="C258" s="19" t="s">
        <v>73</v>
      </c>
      <c r="D258" s="17" t="s">
        <v>100</v>
      </c>
      <c r="E258" s="18" t="s">
        <v>101</v>
      </c>
      <c r="F258" s="25">
        <v>6000</v>
      </c>
    </row>
    <row r="259" spans="2:6" s="21" customFormat="1" ht="14.1" customHeight="1">
      <c r="B259" s="133" t="str">
        <f t="shared" si="4"/>
        <v>5</v>
      </c>
      <c r="C259" s="19">
        <v>5512</v>
      </c>
      <c r="D259" s="17">
        <v>5167</v>
      </c>
      <c r="E259" s="20" t="s">
        <v>214</v>
      </c>
      <c r="F259" s="25">
        <v>5000</v>
      </c>
    </row>
    <row r="260" spans="2:6" s="21" customFormat="1" ht="14.1" customHeight="1">
      <c r="B260" s="133" t="str">
        <f t="shared" si="4"/>
        <v>5</v>
      </c>
      <c r="C260" s="19" t="s">
        <v>73</v>
      </c>
      <c r="D260" s="17" t="s">
        <v>112</v>
      </c>
      <c r="E260" s="18" t="s">
        <v>113</v>
      </c>
      <c r="F260" s="25">
        <v>2000</v>
      </c>
    </row>
    <row r="261" spans="2:6" s="21" customFormat="1" ht="14.1" customHeight="1">
      <c r="B261" s="133" t="str">
        <f t="shared" si="4"/>
        <v>5</v>
      </c>
      <c r="C261" s="19" t="s">
        <v>73</v>
      </c>
      <c r="D261" s="17" t="s">
        <v>114</v>
      </c>
      <c r="E261" s="18" t="s">
        <v>115</v>
      </c>
      <c r="F261" s="25">
        <v>10000</v>
      </c>
    </row>
    <row r="262" spans="2:6" s="21" customFormat="1" ht="14.1" customHeight="1">
      <c r="B262" s="133" t="str">
        <f t="shared" si="4"/>
        <v>5</v>
      </c>
      <c r="C262" s="19">
        <v>5512</v>
      </c>
      <c r="D262" s="17">
        <v>5194</v>
      </c>
      <c r="E262" s="20" t="s">
        <v>160</v>
      </c>
      <c r="F262" s="25">
        <v>5000</v>
      </c>
    </row>
    <row r="263" spans="2:6" s="21" customFormat="1" ht="14.1" customHeight="1">
      <c r="B263" s="133" t="str">
        <f t="shared" si="4"/>
        <v>5</v>
      </c>
      <c r="C263" s="19" t="s">
        <v>73</v>
      </c>
      <c r="D263" s="17" t="s">
        <v>95</v>
      </c>
      <c r="E263" s="18" t="s">
        <v>96</v>
      </c>
      <c r="F263" s="25">
        <v>10000</v>
      </c>
    </row>
    <row r="264" spans="2:6" s="21" customFormat="1" ht="14.1" customHeight="1">
      <c r="B264" s="133" t="s">
        <v>271</v>
      </c>
      <c r="C264" s="19" t="s">
        <v>73</v>
      </c>
      <c r="D264" s="17" t="s">
        <v>195</v>
      </c>
      <c r="E264" s="18" t="s">
        <v>196</v>
      </c>
      <c r="F264" s="25">
        <v>50000</v>
      </c>
    </row>
    <row r="265" spans="2:6" s="21" customFormat="1" ht="14.1" customHeight="1">
      <c r="B265" s="220" t="str">
        <f t="shared" si="4"/>
        <v>6</v>
      </c>
      <c r="C265" s="4" t="s">
        <v>73</v>
      </c>
      <c r="D265" s="5">
        <v>6122</v>
      </c>
      <c r="E265" s="7" t="s">
        <v>355</v>
      </c>
      <c r="F265" s="28"/>
    </row>
    <row r="266" spans="2:6" s="21" customFormat="1" ht="14.1" customHeight="1" thickBot="1">
      <c r="B266" s="135" t="str">
        <f t="shared" si="4"/>
        <v/>
      </c>
      <c r="C266" s="136" t="s">
        <v>74</v>
      </c>
      <c r="D266" s="10"/>
      <c r="E266" s="11"/>
      <c r="F266" s="31">
        <f>SUM(F251:F265)</f>
        <v>163500</v>
      </c>
    </row>
    <row r="267" spans="2:6" s="21" customFormat="1" ht="14.1" customHeight="1">
      <c r="B267" s="126" t="str">
        <f t="shared" si="4"/>
        <v/>
      </c>
      <c r="C267" s="161" t="s">
        <v>197</v>
      </c>
      <c r="D267" s="196"/>
      <c r="E267" s="197"/>
      <c r="F267" s="132"/>
    </row>
    <row r="268" spans="2:6" s="21" customFormat="1" ht="14.1" customHeight="1">
      <c r="B268" s="133" t="str">
        <f t="shared" si="4"/>
        <v>5</v>
      </c>
      <c r="C268" s="19" t="s">
        <v>118</v>
      </c>
      <c r="D268" s="17" t="s">
        <v>198</v>
      </c>
      <c r="E268" s="18" t="s">
        <v>199</v>
      </c>
      <c r="F268" s="25">
        <v>730068</v>
      </c>
    </row>
    <row r="269" spans="2:6" s="21" customFormat="1" ht="14.1" customHeight="1">
      <c r="B269" s="133" t="str">
        <f t="shared" si="4"/>
        <v>5</v>
      </c>
      <c r="C269" s="19" t="s">
        <v>118</v>
      </c>
      <c r="D269" s="17" t="s">
        <v>200</v>
      </c>
      <c r="E269" s="18" t="s">
        <v>201</v>
      </c>
      <c r="F269" s="25">
        <v>122964</v>
      </c>
    </row>
    <row r="270" spans="2:6" s="21" customFormat="1" ht="14.1" customHeight="1">
      <c r="B270" s="220" t="str">
        <f t="shared" si="4"/>
        <v>5</v>
      </c>
      <c r="C270" s="4" t="s">
        <v>118</v>
      </c>
      <c r="D270" s="5" t="s">
        <v>169</v>
      </c>
      <c r="E270" s="7" t="s">
        <v>170</v>
      </c>
      <c r="F270" s="28">
        <v>65706</v>
      </c>
    </row>
    <row r="271" spans="2:6" s="21" customFormat="1" ht="14.1" customHeight="1" thickBot="1">
      <c r="B271" s="135" t="str">
        <f t="shared" si="4"/>
        <v/>
      </c>
      <c r="C271" s="136" t="s">
        <v>202</v>
      </c>
      <c r="D271" s="10"/>
      <c r="E271" s="11"/>
      <c r="F271" s="31">
        <f>SUM(F268:F270)</f>
        <v>918738</v>
      </c>
    </row>
    <row r="272" spans="2:6" s="21" customFormat="1" ht="14.1" customHeight="1">
      <c r="B272" s="126" t="str">
        <f t="shared" si="4"/>
        <v/>
      </c>
      <c r="C272" s="155" t="s">
        <v>367</v>
      </c>
      <c r="D272" s="188"/>
      <c r="E272" s="189"/>
      <c r="F272" s="132"/>
    </row>
    <row r="273" spans="2:6" s="21" customFormat="1" ht="14.1" customHeight="1">
      <c r="B273" s="133" t="str">
        <f t="shared" si="4"/>
        <v>5</v>
      </c>
      <c r="C273" s="97">
        <v>6114</v>
      </c>
      <c r="D273" s="17">
        <v>5021</v>
      </c>
      <c r="E273" s="20" t="s">
        <v>107</v>
      </c>
      <c r="F273" s="25">
        <v>21250</v>
      </c>
    </row>
    <row r="274" spans="2:6" s="21" customFormat="1" ht="14.1" customHeight="1">
      <c r="B274" s="133" t="str">
        <f t="shared" si="4"/>
        <v>5</v>
      </c>
      <c r="C274" s="97">
        <v>6114</v>
      </c>
      <c r="D274" s="17">
        <v>5139</v>
      </c>
      <c r="E274" s="20" t="s">
        <v>111</v>
      </c>
      <c r="F274" s="25">
        <v>0</v>
      </c>
    </row>
    <row r="275" spans="2:6" s="21" customFormat="1" ht="14.1" customHeight="1">
      <c r="B275" s="133" t="str">
        <f t="shared" si="4"/>
        <v>5</v>
      </c>
      <c r="C275" s="97">
        <v>6114</v>
      </c>
      <c r="D275" s="17">
        <v>5168</v>
      </c>
      <c r="E275" s="20" t="s">
        <v>250</v>
      </c>
      <c r="F275" s="25">
        <v>7090.125</v>
      </c>
    </row>
    <row r="276" spans="2:6" s="21" customFormat="1" ht="14.1" customHeight="1">
      <c r="B276" s="133" t="str">
        <f t="shared" si="4"/>
        <v>5</v>
      </c>
      <c r="C276" s="97">
        <v>6114</v>
      </c>
      <c r="D276" s="17">
        <v>5173</v>
      </c>
      <c r="E276" s="20" t="s">
        <v>251</v>
      </c>
      <c r="F276" s="25">
        <v>760</v>
      </c>
    </row>
    <row r="277" spans="2:6" s="21" customFormat="1" ht="14.1" customHeight="1">
      <c r="B277" s="220" t="str">
        <f t="shared" si="4"/>
        <v>5</v>
      </c>
      <c r="C277" s="8">
        <v>6114</v>
      </c>
      <c r="D277" s="5">
        <v>5021</v>
      </c>
      <c r="E277" s="12" t="s">
        <v>222</v>
      </c>
      <c r="F277" s="28">
        <v>3000</v>
      </c>
    </row>
    <row r="278" spans="2:6" s="21" customFormat="1" ht="14.1" customHeight="1" thickBot="1">
      <c r="B278" s="135" t="str">
        <f t="shared" si="4"/>
        <v/>
      </c>
      <c r="C278" s="136" t="s">
        <v>202</v>
      </c>
      <c r="D278" s="10"/>
      <c r="E278" s="11"/>
      <c r="F278" s="31">
        <f>SUM(F272:F277)</f>
        <v>32100.125</v>
      </c>
    </row>
    <row r="279" spans="2:6" s="21" customFormat="1" ht="14.1" customHeight="1">
      <c r="B279" s="126" t="str">
        <f t="shared" si="4"/>
        <v/>
      </c>
      <c r="C279" s="161" t="s">
        <v>75</v>
      </c>
      <c r="D279" s="196"/>
      <c r="E279" s="197"/>
      <c r="F279" s="132"/>
    </row>
    <row r="280" spans="2:6" s="21" customFormat="1" ht="14.1" customHeight="1">
      <c r="B280" s="133" t="str">
        <f t="shared" si="4"/>
        <v>5</v>
      </c>
      <c r="C280" s="19" t="s">
        <v>76</v>
      </c>
      <c r="D280" s="17" t="s">
        <v>167</v>
      </c>
      <c r="E280" s="18" t="s">
        <v>168</v>
      </c>
      <c r="F280" s="25">
        <v>609300</v>
      </c>
    </row>
    <row r="281" spans="2:6" s="21" customFormat="1" ht="14.1" customHeight="1">
      <c r="B281" s="133" t="str">
        <f t="shared" si="4"/>
        <v>5</v>
      </c>
      <c r="C281" s="19" t="s">
        <v>76</v>
      </c>
      <c r="D281" s="17" t="s">
        <v>106</v>
      </c>
      <c r="E281" s="18" t="s">
        <v>107</v>
      </c>
      <c r="F281" s="25">
        <v>50000</v>
      </c>
    </row>
    <row r="282" spans="2:6" s="21" customFormat="1" ht="14.1" customHeight="1">
      <c r="B282" s="133" t="str">
        <f t="shared" si="4"/>
        <v>5</v>
      </c>
      <c r="C282" s="19" t="s">
        <v>76</v>
      </c>
      <c r="D282" s="17" t="s">
        <v>200</v>
      </c>
      <c r="E282" s="18" t="s">
        <v>201</v>
      </c>
      <c r="F282" s="25">
        <v>152325</v>
      </c>
    </row>
    <row r="283" spans="2:6" s="21" customFormat="1" ht="14.1" customHeight="1">
      <c r="B283" s="133" t="str">
        <f t="shared" si="4"/>
        <v>5</v>
      </c>
      <c r="C283" s="19" t="s">
        <v>76</v>
      </c>
      <c r="D283" s="17" t="s">
        <v>169</v>
      </c>
      <c r="E283" s="18" t="s">
        <v>170</v>
      </c>
      <c r="F283" s="25">
        <v>59337</v>
      </c>
    </row>
    <row r="284" spans="2:6" s="21" customFormat="1" ht="14.1" customHeight="1">
      <c r="B284" s="133" t="str">
        <f t="shared" si="4"/>
        <v>5</v>
      </c>
      <c r="C284" s="19" t="s">
        <v>76</v>
      </c>
      <c r="D284" s="17" t="s">
        <v>203</v>
      </c>
      <c r="E284" s="18" t="s">
        <v>204</v>
      </c>
      <c r="F284" s="25">
        <v>2000</v>
      </c>
    </row>
    <row r="285" spans="2:6" s="21" customFormat="1" ht="14.1" customHeight="1">
      <c r="B285" s="133" t="str">
        <f t="shared" si="4"/>
        <v>5</v>
      </c>
      <c r="C285" s="19">
        <v>6171</v>
      </c>
      <c r="D285" s="17">
        <v>5134</v>
      </c>
      <c r="E285" s="20" t="s">
        <v>247</v>
      </c>
      <c r="F285" s="25">
        <v>5000</v>
      </c>
    </row>
    <row r="286" spans="2:6" s="21" customFormat="1" ht="14.1" customHeight="1">
      <c r="B286" s="133" t="str">
        <f t="shared" si="4"/>
        <v>5</v>
      </c>
      <c r="C286" s="19" t="s">
        <v>76</v>
      </c>
      <c r="D286" s="17" t="s">
        <v>205</v>
      </c>
      <c r="E286" s="18" t="s">
        <v>206</v>
      </c>
      <c r="F286" s="25">
        <v>2000</v>
      </c>
    </row>
    <row r="287" spans="2:6" s="16" customFormat="1" ht="14.1" customHeight="1">
      <c r="B287" s="133" t="str">
        <f t="shared" si="4"/>
        <v>5</v>
      </c>
      <c r="C287" s="201" t="s">
        <v>76</v>
      </c>
      <c r="D287" s="202" t="s">
        <v>108</v>
      </c>
      <c r="E287" s="208" t="s">
        <v>109</v>
      </c>
      <c r="F287" s="32">
        <v>20000</v>
      </c>
    </row>
    <row r="288" spans="2:6" s="21" customFormat="1" ht="14.1" customHeight="1">
      <c r="B288" s="133" t="str">
        <f t="shared" si="4"/>
        <v>5</v>
      </c>
      <c r="C288" s="19" t="s">
        <v>76</v>
      </c>
      <c r="D288" s="17" t="s">
        <v>110</v>
      </c>
      <c r="E288" s="18" t="s">
        <v>111</v>
      </c>
      <c r="F288" s="25">
        <v>75000</v>
      </c>
    </row>
    <row r="289" spans="2:6" s="21" customFormat="1" ht="14.1" customHeight="1">
      <c r="B289" s="133" t="str">
        <f t="shared" si="4"/>
        <v>5</v>
      </c>
      <c r="C289" s="19" t="s">
        <v>76</v>
      </c>
      <c r="D289" s="17" t="s">
        <v>193</v>
      </c>
      <c r="E289" s="18" t="s">
        <v>194</v>
      </c>
      <c r="F289" s="32">
        <v>100000</v>
      </c>
    </row>
    <row r="290" spans="2:6" s="21" customFormat="1" ht="14.1" customHeight="1">
      <c r="B290" s="133" t="str">
        <f t="shared" si="4"/>
        <v>5</v>
      </c>
      <c r="C290" s="19" t="s">
        <v>76</v>
      </c>
      <c r="D290" s="17" t="s">
        <v>134</v>
      </c>
      <c r="E290" s="18" t="s">
        <v>135</v>
      </c>
      <c r="F290" s="25">
        <v>70000</v>
      </c>
    </row>
    <row r="291" spans="2:6" s="21" customFormat="1" ht="14.1" customHeight="1">
      <c r="B291" s="133" t="str">
        <f t="shared" si="4"/>
        <v>5</v>
      </c>
      <c r="C291" s="19" t="s">
        <v>76</v>
      </c>
      <c r="D291" s="17" t="s">
        <v>207</v>
      </c>
      <c r="E291" s="18" t="s">
        <v>208</v>
      </c>
      <c r="F291" s="25">
        <v>3500</v>
      </c>
    </row>
    <row r="292" spans="2:6" s="21" customFormat="1" ht="14.1" customHeight="1">
      <c r="B292" s="133" t="str">
        <f t="shared" si="4"/>
        <v>5</v>
      </c>
      <c r="C292" s="19" t="s">
        <v>76</v>
      </c>
      <c r="D292" s="17" t="s">
        <v>136</v>
      </c>
      <c r="E292" s="18" t="s">
        <v>137</v>
      </c>
      <c r="F292" s="25">
        <v>19200</v>
      </c>
    </row>
    <row r="293" spans="2:6" s="21" customFormat="1" ht="14.1" customHeight="1">
      <c r="B293" s="133" t="str">
        <f t="shared" si="4"/>
        <v>5</v>
      </c>
      <c r="C293" s="19" t="s">
        <v>76</v>
      </c>
      <c r="D293" s="17" t="s">
        <v>209</v>
      </c>
      <c r="E293" s="18" t="s">
        <v>210</v>
      </c>
      <c r="F293" s="25">
        <v>2000</v>
      </c>
    </row>
    <row r="294" spans="2:6" s="21" customFormat="1" ht="14.1" customHeight="1">
      <c r="B294" s="133" t="str">
        <f t="shared" si="4"/>
        <v>5</v>
      </c>
      <c r="C294" s="19" t="s">
        <v>76</v>
      </c>
      <c r="D294" s="17" t="s">
        <v>211</v>
      </c>
      <c r="E294" s="18" t="s">
        <v>212</v>
      </c>
      <c r="F294" s="25">
        <v>10000</v>
      </c>
    </row>
    <row r="295" spans="2:6" s="21" customFormat="1" ht="14.1" customHeight="1">
      <c r="B295" s="133" t="str">
        <f t="shared" si="4"/>
        <v>5</v>
      </c>
      <c r="C295" s="19" t="s">
        <v>76</v>
      </c>
      <c r="D295" s="17" t="s">
        <v>213</v>
      </c>
      <c r="E295" s="18" t="s">
        <v>214</v>
      </c>
      <c r="F295" s="25">
        <v>10000</v>
      </c>
    </row>
    <row r="296" spans="2:6" s="21" customFormat="1" ht="14.1" customHeight="1">
      <c r="B296" s="133" t="str">
        <f t="shared" si="4"/>
        <v>5</v>
      </c>
      <c r="C296" s="19" t="s">
        <v>76</v>
      </c>
      <c r="D296" s="17" t="s">
        <v>215</v>
      </c>
      <c r="E296" s="18" t="s">
        <v>216</v>
      </c>
      <c r="F296" s="25">
        <v>60000</v>
      </c>
    </row>
    <row r="297" spans="2:6" s="96" customFormat="1" ht="14.1" customHeight="1">
      <c r="B297" s="133" t="str">
        <f t="shared" si="4"/>
        <v>5</v>
      </c>
      <c r="C297" s="209" t="s">
        <v>76</v>
      </c>
      <c r="D297" s="210" t="s">
        <v>112</v>
      </c>
      <c r="E297" s="211" t="s">
        <v>113</v>
      </c>
      <c r="F297" s="25">
        <v>70000</v>
      </c>
    </row>
    <row r="298" spans="2:6" s="21" customFormat="1" ht="14.1" customHeight="1">
      <c r="B298" s="133" t="str">
        <f t="shared" si="4"/>
        <v>5</v>
      </c>
      <c r="C298" s="19" t="s">
        <v>76</v>
      </c>
      <c r="D298" s="17" t="s">
        <v>114</v>
      </c>
      <c r="E298" s="18" t="s">
        <v>115</v>
      </c>
      <c r="F298" s="25">
        <v>70000</v>
      </c>
    </row>
    <row r="299" spans="2:6" s="21" customFormat="1" ht="14.1" customHeight="1">
      <c r="B299" s="133" t="str">
        <f t="shared" si="4"/>
        <v>5</v>
      </c>
      <c r="C299" s="19" t="s">
        <v>76</v>
      </c>
      <c r="D299" s="17" t="s">
        <v>217</v>
      </c>
      <c r="E299" s="18" t="s">
        <v>218</v>
      </c>
      <c r="F299" s="25">
        <v>20000</v>
      </c>
    </row>
    <row r="300" spans="2:6" s="21" customFormat="1" ht="14.1" customHeight="1">
      <c r="B300" s="133" t="str">
        <f t="shared" si="4"/>
        <v>5</v>
      </c>
      <c r="C300" s="19" t="s">
        <v>76</v>
      </c>
      <c r="D300" s="17" t="s">
        <v>219</v>
      </c>
      <c r="E300" s="18" t="s">
        <v>220</v>
      </c>
      <c r="F300" s="25">
        <v>10000</v>
      </c>
    </row>
    <row r="301" spans="2:6" s="21" customFormat="1" ht="14.1" customHeight="1">
      <c r="B301" s="133" t="str">
        <f t="shared" si="4"/>
        <v>5</v>
      </c>
      <c r="C301" s="19" t="s">
        <v>76</v>
      </c>
      <c r="D301" s="17" t="s">
        <v>221</v>
      </c>
      <c r="E301" s="18" t="s">
        <v>222</v>
      </c>
      <c r="F301" s="25">
        <v>9000</v>
      </c>
    </row>
    <row r="302" spans="2:6" s="96" customFormat="1" ht="14.1" customHeight="1">
      <c r="B302" s="133" t="str">
        <f t="shared" si="4"/>
        <v>5</v>
      </c>
      <c r="C302" s="209">
        <v>6171</v>
      </c>
      <c r="D302" s="210">
        <v>5178</v>
      </c>
      <c r="E302" s="212" t="s">
        <v>362</v>
      </c>
      <c r="F302" s="25">
        <v>25410</v>
      </c>
    </row>
    <row r="303" spans="2:6" s="21" customFormat="1" ht="14.1" customHeight="1">
      <c r="B303" s="133" t="str">
        <f t="shared" si="4"/>
        <v>5</v>
      </c>
      <c r="C303" s="19" t="s">
        <v>76</v>
      </c>
      <c r="D303" s="17" t="s">
        <v>223</v>
      </c>
      <c r="E303" s="18" t="s">
        <v>224</v>
      </c>
      <c r="F303" s="25">
        <v>10000</v>
      </c>
    </row>
    <row r="304" spans="2:6" s="21" customFormat="1" ht="14.1" customHeight="1">
      <c r="B304" s="133" t="str">
        <f t="shared" ref="B304:B331" si="5">MID(D304,1,1)</f>
        <v>5</v>
      </c>
      <c r="C304" s="19" t="s">
        <v>76</v>
      </c>
      <c r="D304" s="17" t="s">
        <v>225</v>
      </c>
      <c r="E304" s="18" t="s">
        <v>226</v>
      </c>
      <c r="F304" s="25">
        <v>9000</v>
      </c>
    </row>
    <row r="305" spans="2:6" s="21" customFormat="1" ht="14.1" customHeight="1">
      <c r="B305" s="133" t="str">
        <f t="shared" si="5"/>
        <v>5</v>
      </c>
      <c r="C305" s="19" t="s">
        <v>76</v>
      </c>
      <c r="D305" s="17" t="s">
        <v>227</v>
      </c>
      <c r="E305" s="18" t="s">
        <v>228</v>
      </c>
      <c r="F305" s="25">
        <v>1000</v>
      </c>
    </row>
    <row r="306" spans="2:6" s="21" customFormat="1" ht="13.5" customHeight="1">
      <c r="B306" s="133" t="str">
        <f t="shared" si="5"/>
        <v>5</v>
      </c>
      <c r="C306" s="19" t="s">
        <v>76</v>
      </c>
      <c r="D306" s="17" t="s">
        <v>116</v>
      </c>
      <c r="E306" s="18" t="s">
        <v>117</v>
      </c>
      <c r="F306" s="25">
        <v>3000</v>
      </c>
    </row>
    <row r="307" spans="2:6" s="21" customFormat="1" ht="14.1" customHeight="1">
      <c r="B307" s="133" t="str">
        <f t="shared" si="5"/>
        <v>5</v>
      </c>
      <c r="C307" s="19">
        <v>6171</v>
      </c>
      <c r="D307" s="17">
        <v>5363</v>
      </c>
      <c r="E307" s="20" t="s">
        <v>242</v>
      </c>
      <c r="F307" s="25"/>
    </row>
    <row r="308" spans="2:6" s="21" customFormat="1" ht="14.1" customHeight="1">
      <c r="B308" s="220" t="str">
        <f t="shared" si="5"/>
        <v>6</v>
      </c>
      <c r="C308" s="4" t="s">
        <v>76</v>
      </c>
      <c r="D308" s="5" t="s">
        <v>229</v>
      </c>
      <c r="E308" s="7" t="s">
        <v>230</v>
      </c>
      <c r="F308" s="28">
        <v>20000</v>
      </c>
    </row>
    <row r="309" spans="2:6" s="21" customFormat="1" ht="14.1" customHeight="1" thickBot="1">
      <c r="B309" s="135" t="str">
        <f t="shared" si="5"/>
        <v/>
      </c>
      <c r="C309" s="136" t="s">
        <v>81</v>
      </c>
      <c r="D309" s="10"/>
      <c r="E309" s="11"/>
      <c r="F309" s="31">
        <f>SUM(F280:F308)</f>
        <v>1497072</v>
      </c>
    </row>
    <row r="310" spans="2:6" s="21" customFormat="1" ht="14.1" customHeight="1">
      <c r="B310" s="126" t="str">
        <f t="shared" si="5"/>
        <v/>
      </c>
      <c r="C310" s="161" t="s">
        <v>82</v>
      </c>
      <c r="D310" s="156"/>
      <c r="E310" s="157"/>
      <c r="F310" s="132"/>
    </row>
    <row r="311" spans="2:6" s="21" customFormat="1" ht="14.1" customHeight="1">
      <c r="B311" s="133" t="str">
        <f t="shared" si="5"/>
        <v>5</v>
      </c>
      <c r="C311" s="4" t="s">
        <v>83</v>
      </c>
      <c r="D311" s="5" t="s">
        <v>102</v>
      </c>
      <c r="E311" s="7" t="s">
        <v>103</v>
      </c>
      <c r="F311" s="28">
        <v>8000</v>
      </c>
    </row>
    <row r="312" spans="2:6" s="21" customFormat="1" ht="14.1" customHeight="1" thickBot="1">
      <c r="B312" s="135" t="str">
        <f t="shared" si="5"/>
        <v/>
      </c>
      <c r="C312" s="136" t="s">
        <v>86</v>
      </c>
      <c r="D312" s="10"/>
      <c r="E312" s="11"/>
      <c r="F312" s="31">
        <f>SUM(F311)</f>
        <v>8000</v>
      </c>
    </row>
    <row r="313" spans="2:6" s="21" customFormat="1" ht="14.1" customHeight="1">
      <c r="B313" s="126" t="str">
        <f t="shared" si="5"/>
        <v/>
      </c>
      <c r="C313" s="161" t="s">
        <v>231</v>
      </c>
      <c r="D313" s="156"/>
      <c r="E313" s="157"/>
      <c r="F313" s="132"/>
    </row>
    <row r="314" spans="2:6" s="21" customFormat="1" ht="14.1" customHeight="1">
      <c r="B314" s="220" t="str">
        <f t="shared" si="5"/>
        <v>5</v>
      </c>
      <c r="C314" s="4" t="s">
        <v>232</v>
      </c>
      <c r="D314" s="5" t="s">
        <v>102</v>
      </c>
      <c r="E314" s="7" t="s">
        <v>103</v>
      </c>
      <c r="F314" s="28">
        <v>45000</v>
      </c>
    </row>
    <row r="315" spans="2:6" s="21" customFormat="1" ht="14.1" customHeight="1" thickBot="1">
      <c r="B315" s="135" t="str">
        <f t="shared" si="5"/>
        <v/>
      </c>
      <c r="C315" s="136" t="s">
        <v>233</v>
      </c>
      <c r="D315" s="10"/>
      <c r="E315" s="11"/>
      <c r="F315" s="31">
        <f>SUM(F314)</f>
        <v>45000</v>
      </c>
    </row>
    <row r="316" spans="2:6" s="21" customFormat="1" ht="14.1" customHeight="1">
      <c r="B316" s="126" t="str">
        <f t="shared" si="5"/>
        <v/>
      </c>
      <c r="C316" s="161" t="s">
        <v>87</v>
      </c>
      <c r="D316" s="156"/>
      <c r="E316" s="157"/>
      <c r="F316" s="132"/>
    </row>
    <row r="317" spans="2:6" s="21" customFormat="1" ht="14.1" customHeight="1">
      <c r="B317" s="220" t="str">
        <f t="shared" si="5"/>
        <v>5</v>
      </c>
      <c r="C317" s="4" t="s">
        <v>88</v>
      </c>
      <c r="D317" s="5" t="s">
        <v>234</v>
      </c>
      <c r="E317" s="7" t="s">
        <v>235</v>
      </c>
      <c r="F317" s="28">
        <v>100000</v>
      </c>
    </row>
    <row r="318" spans="2:6" s="21" customFormat="1" ht="14.1" customHeight="1" thickBot="1">
      <c r="B318" s="135" t="str">
        <f t="shared" si="5"/>
        <v/>
      </c>
      <c r="C318" s="136" t="s">
        <v>89</v>
      </c>
      <c r="D318" s="10"/>
      <c r="E318" s="11"/>
      <c r="F318" s="31">
        <f>SUM(F317)</f>
        <v>100000</v>
      </c>
    </row>
    <row r="319" spans="2:6" s="21" customFormat="1" ht="14.1" customHeight="1">
      <c r="B319" s="126" t="str">
        <f t="shared" si="5"/>
        <v/>
      </c>
      <c r="C319" s="161" t="s">
        <v>236</v>
      </c>
      <c r="D319" s="196"/>
      <c r="E319" s="197"/>
      <c r="F319" s="132"/>
    </row>
    <row r="320" spans="2:6" s="21" customFormat="1" ht="14.1" customHeight="1">
      <c r="B320" s="133" t="str">
        <f t="shared" si="5"/>
        <v>5</v>
      </c>
      <c r="C320" s="19" t="s">
        <v>237</v>
      </c>
      <c r="D320" s="17" t="s">
        <v>116</v>
      </c>
      <c r="E320" s="18" t="s">
        <v>117</v>
      </c>
      <c r="F320" s="25"/>
    </row>
    <row r="321" spans="2:6" s="21" customFormat="1" ht="14.1" customHeight="1">
      <c r="B321" s="220" t="str">
        <f t="shared" si="5"/>
        <v>5</v>
      </c>
      <c r="C321" s="4">
        <v>6399</v>
      </c>
      <c r="D321" s="5">
        <v>5365</v>
      </c>
      <c r="E321" s="12" t="s">
        <v>363</v>
      </c>
      <c r="F321" s="28">
        <v>120000</v>
      </c>
    </row>
    <row r="322" spans="2:6" s="21" customFormat="1" ht="14.1" customHeight="1" thickBot="1">
      <c r="B322" s="135" t="str">
        <f t="shared" si="5"/>
        <v/>
      </c>
      <c r="C322" s="136" t="s">
        <v>238</v>
      </c>
      <c r="D322" s="10"/>
      <c r="E322" s="11"/>
      <c r="F322" s="31">
        <f>SUM(F321)</f>
        <v>120000</v>
      </c>
    </row>
    <row r="323" spans="2:6" s="21" customFormat="1" ht="14.1" customHeight="1">
      <c r="B323" s="126" t="str">
        <f t="shared" si="5"/>
        <v/>
      </c>
      <c r="C323" s="155" t="s">
        <v>243</v>
      </c>
      <c r="D323" s="196"/>
      <c r="E323" s="197"/>
      <c r="F323" s="132"/>
    </row>
    <row r="324" spans="2:6" s="21" customFormat="1" ht="14.1" customHeight="1">
      <c r="B324" s="133" t="str">
        <f t="shared" si="5"/>
        <v>5</v>
      </c>
      <c r="C324" s="4">
        <v>6402</v>
      </c>
      <c r="D324" s="5">
        <v>5364</v>
      </c>
      <c r="E324" s="12" t="s">
        <v>364</v>
      </c>
      <c r="F324" s="28">
        <v>10000</v>
      </c>
    </row>
    <row r="325" spans="2:6" s="21" customFormat="1" ht="14.1" customHeight="1" thickBot="1">
      <c r="B325" s="135" t="str">
        <f t="shared" si="5"/>
        <v/>
      </c>
      <c r="C325" s="136" t="s">
        <v>244</v>
      </c>
      <c r="D325" s="10"/>
      <c r="E325" s="11"/>
      <c r="F325" s="31">
        <f>SUM(F324)</f>
        <v>10000</v>
      </c>
    </row>
    <row r="326" spans="2:6" s="21" customFormat="1" ht="14.1" customHeight="1">
      <c r="B326" s="126" t="str">
        <f t="shared" si="5"/>
        <v/>
      </c>
      <c r="C326" s="161" t="s">
        <v>90</v>
      </c>
      <c r="D326" s="156"/>
      <c r="E326" s="157"/>
      <c r="F326" s="132"/>
    </row>
    <row r="327" spans="2:6" s="21" customFormat="1" ht="14.1" customHeight="1">
      <c r="B327" s="133" t="str">
        <f t="shared" si="5"/>
        <v>5</v>
      </c>
      <c r="C327" s="19" t="s">
        <v>91</v>
      </c>
      <c r="D327" s="17" t="s">
        <v>95</v>
      </c>
      <c r="E327" s="18" t="s">
        <v>96</v>
      </c>
      <c r="F327" s="25"/>
    </row>
    <row r="328" spans="2:6" s="9" customFormat="1" ht="14.1" customHeight="1">
      <c r="B328" s="133" t="str">
        <f t="shared" si="5"/>
        <v>5</v>
      </c>
      <c r="C328" s="19" t="s">
        <v>91</v>
      </c>
      <c r="D328" s="17" t="s">
        <v>154</v>
      </c>
      <c r="E328" s="18" t="s">
        <v>155</v>
      </c>
      <c r="F328" s="25">
        <v>20000</v>
      </c>
    </row>
    <row r="329" spans="2:6" s="9" customFormat="1" ht="14.1" customHeight="1">
      <c r="B329" s="133" t="str">
        <f t="shared" si="5"/>
        <v>5</v>
      </c>
      <c r="C329" s="19">
        <v>6409</v>
      </c>
      <c r="D329" s="17">
        <v>5363</v>
      </c>
      <c r="E329" s="20" t="s">
        <v>242</v>
      </c>
      <c r="F329" s="25">
        <v>0</v>
      </c>
    </row>
    <row r="330" spans="2:6" s="21" customFormat="1" ht="14.1" customHeight="1">
      <c r="B330" s="220" t="str">
        <f t="shared" si="5"/>
        <v>5</v>
      </c>
      <c r="C330" s="4" t="s">
        <v>91</v>
      </c>
      <c r="D330" s="5">
        <v>5909</v>
      </c>
      <c r="E330" s="20" t="s">
        <v>245</v>
      </c>
      <c r="F330" s="28">
        <v>0</v>
      </c>
    </row>
    <row r="331" spans="2:6" s="21" customFormat="1" ht="14.1" customHeight="1" thickBot="1">
      <c r="B331" s="135" t="str">
        <f t="shared" si="5"/>
        <v/>
      </c>
      <c r="C331" s="136" t="s">
        <v>92</v>
      </c>
      <c r="D331" s="10"/>
      <c r="E331" s="192"/>
      <c r="F331" s="31">
        <f>SUM(F328:F330)</f>
        <v>20000</v>
      </c>
    </row>
    <row r="332" spans="2:6" s="21" customFormat="1" ht="14.1" customHeight="1">
      <c r="C332" s="3"/>
      <c r="D332" s="1"/>
      <c r="E332" s="23"/>
    </row>
    <row r="333" spans="2:6" s="21" customFormat="1" ht="14.1" customHeight="1">
      <c r="C333" s="3"/>
      <c r="D333" s="1"/>
      <c r="E333" s="23"/>
    </row>
    <row r="334" spans="2:6" s="21" customFormat="1" ht="14.1" customHeight="1">
      <c r="C334" s="3"/>
      <c r="D334" s="1"/>
      <c r="E334" s="23"/>
    </row>
    <row r="335" spans="2:6" s="21" customFormat="1" ht="14.1" customHeight="1">
      <c r="C335" s="3"/>
      <c r="D335" s="1"/>
      <c r="E335" s="23"/>
    </row>
    <row r="336" spans="2:6" s="21" customFormat="1" ht="14.1" customHeight="1">
      <c r="C336" s="3"/>
      <c r="D336" s="1"/>
      <c r="E336" s="23"/>
    </row>
    <row r="337" spans="2:7" s="21" customFormat="1" ht="14.1" customHeight="1"/>
    <row r="338" spans="2:7">
      <c r="B338" s="281" t="s">
        <v>403</v>
      </c>
      <c r="C338" s="282"/>
      <c r="D338" s="282"/>
      <c r="E338" s="282"/>
      <c r="F338" s="283"/>
    </row>
    <row r="339" spans="2:7" ht="28.5" customHeight="1">
      <c r="B339" s="322" t="s">
        <v>404</v>
      </c>
      <c r="C339" s="322"/>
      <c r="D339" s="322"/>
      <c r="E339" s="322"/>
      <c r="F339" s="322"/>
      <c r="G339" s="291"/>
    </row>
    <row r="340" spans="2:7">
      <c r="B340" s="281" t="s">
        <v>379</v>
      </c>
      <c r="C340" s="282"/>
      <c r="D340" s="282"/>
      <c r="E340" s="282"/>
      <c r="F340" s="283"/>
    </row>
    <row r="341" spans="2:7">
      <c r="B341" s="281" t="s">
        <v>380</v>
      </c>
      <c r="C341" s="282"/>
      <c r="D341" s="282"/>
      <c r="E341" s="282"/>
      <c r="F341" s="283"/>
    </row>
    <row r="342" spans="2:7">
      <c r="B342" s="284" t="s">
        <v>391</v>
      </c>
      <c r="C342" s="285"/>
      <c r="D342" s="285"/>
      <c r="E342" s="285"/>
      <c r="F342" s="286" t="s">
        <v>381</v>
      </c>
    </row>
    <row r="343" spans="2:7">
      <c r="B343" s="67" t="s">
        <v>256</v>
      </c>
      <c r="C343" s="282"/>
      <c r="D343" s="287" t="s">
        <v>389</v>
      </c>
      <c r="F343" t="s">
        <v>382</v>
      </c>
    </row>
    <row r="344" spans="2:7">
      <c r="B344" s="67" t="s">
        <v>257</v>
      </c>
      <c r="C344" s="282"/>
      <c r="D344" s="287" t="s">
        <v>390</v>
      </c>
      <c r="F344" t="s">
        <v>383</v>
      </c>
    </row>
    <row r="345" spans="2:7">
      <c r="B345" s="67" t="s">
        <v>258</v>
      </c>
      <c r="C345" s="282"/>
      <c r="D345" s="287" t="s">
        <v>384</v>
      </c>
      <c r="F345" s="67" t="s">
        <v>385</v>
      </c>
    </row>
    <row r="346" spans="2:7" ht="31.5" customHeight="1">
      <c r="B346" s="67" t="s">
        <v>259</v>
      </c>
      <c r="C346" s="282"/>
      <c r="D346" s="287" t="s">
        <v>402</v>
      </c>
      <c r="F346" s="21" t="s">
        <v>396</v>
      </c>
      <c r="G346" s="21"/>
    </row>
    <row r="347" spans="2:7">
      <c r="B347" s="281" t="s">
        <v>392</v>
      </c>
      <c r="C347" s="282"/>
      <c r="D347" s="282"/>
      <c r="E347" s="282"/>
    </row>
    <row r="348" spans="2:7">
      <c r="B348" s="33" t="s">
        <v>262</v>
      </c>
      <c r="D348" t="s">
        <v>393</v>
      </c>
      <c r="F348" t="s">
        <v>386</v>
      </c>
    </row>
    <row r="349" spans="2:7">
      <c r="B349" s="67" t="s">
        <v>263</v>
      </c>
      <c r="C349" s="282"/>
      <c r="D349" s="288" t="s">
        <v>397</v>
      </c>
      <c r="F349" s="21" t="s">
        <v>394</v>
      </c>
    </row>
    <row r="350" spans="2:7">
      <c r="F350" s="289"/>
    </row>
    <row r="351" spans="2:7">
      <c r="B351" s="281" t="s">
        <v>387</v>
      </c>
      <c r="F351" s="289"/>
    </row>
    <row r="353" spans="2:5">
      <c r="B353" s="292" t="s">
        <v>369</v>
      </c>
      <c r="C353" s="293"/>
      <c r="D353" s="293"/>
      <c r="E353" s="294">
        <v>43080</v>
      </c>
    </row>
    <row r="355" spans="2:5">
      <c r="B355" s="292" t="s">
        <v>395</v>
      </c>
      <c r="E355" t="s">
        <v>401</v>
      </c>
    </row>
  </sheetData>
  <mergeCells count="3">
    <mergeCell ref="B339:F339"/>
    <mergeCell ref="C2:E2"/>
    <mergeCell ref="C3:E3"/>
  </mergeCells>
  <pageMargins left="0.98425196850393704" right="0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topLeftCell="A4" workbookViewId="0">
      <selection activeCell="H33" sqref="A1:H33"/>
    </sheetView>
  </sheetViews>
  <sheetFormatPr defaultColWidth="23.5703125" defaultRowHeight="15"/>
  <cols>
    <col min="3" max="3" width="46.85546875" customWidth="1"/>
    <col min="4" max="8" width="10.28515625" customWidth="1"/>
  </cols>
  <sheetData>
    <row r="1" spans="1:8" s="39" customFormat="1" ht="20.25">
      <c r="A1" s="329" t="s">
        <v>272</v>
      </c>
      <c r="B1" s="329"/>
      <c r="C1" s="329"/>
      <c r="D1" s="329"/>
      <c r="E1" s="329"/>
      <c r="F1" s="329"/>
      <c r="G1" s="38"/>
      <c r="H1" s="38"/>
    </row>
    <row r="2" spans="1:8" s="39" customFormat="1" ht="16.5">
      <c r="A2" s="330" t="s">
        <v>273</v>
      </c>
      <c r="B2" s="330"/>
      <c r="C2" s="330"/>
      <c r="D2" s="330"/>
      <c r="E2" s="330"/>
      <c r="F2" s="330"/>
      <c r="G2" s="38"/>
      <c r="H2" s="38"/>
    </row>
    <row r="3" spans="1:8" s="39" customFormat="1" ht="16.5">
      <c r="A3" s="330" t="s">
        <v>274</v>
      </c>
      <c r="B3" s="330"/>
      <c r="C3" s="330"/>
      <c r="D3" s="40"/>
      <c r="E3" s="40"/>
      <c r="F3" s="40"/>
      <c r="G3" s="38"/>
      <c r="H3" s="38"/>
    </row>
    <row r="4" spans="1:8">
      <c r="A4" s="41"/>
      <c r="B4" s="41"/>
      <c r="C4" s="41"/>
      <c r="D4" s="41"/>
      <c r="E4" s="41"/>
      <c r="F4" s="41"/>
      <c r="G4" s="42"/>
      <c r="H4" s="42"/>
    </row>
    <row r="5" spans="1:8" ht="17.25" customHeight="1">
      <c r="A5" s="331" t="s">
        <v>275</v>
      </c>
      <c r="B5" s="332"/>
      <c r="C5" s="332"/>
      <c r="D5" s="333" t="s">
        <v>276</v>
      </c>
      <c r="E5" s="334"/>
      <c r="F5" s="334"/>
      <c r="G5" s="334"/>
      <c r="H5" s="335"/>
    </row>
    <row r="6" spans="1:8" ht="17.25" customHeight="1">
      <c r="A6" s="331"/>
      <c r="B6" s="332"/>
      <c r="C6" s="332"/>
      <c r="D6" s="43">
        <v>2016</v>
      </c>
      <c r="E6" s="43">
        <v>2017</v>
      </c>
      <c r="F6" s="43">
        <v>2018</v>
      </c>
      <c r="G6" s="43">
        <v>2019</v>
      </c>
      <c r="H6" s="43">
        <v>2020</v>
      </c>
    </row>
    <row r="7" spans="1:8" ht="17.25" customHeight="1">
      <c r="A7" s="107" t="s">
        <v>277</v>
      </c>
      <c r="B7" s="323" t="s">
        <v>278</v>
      </c>
      <c r="C7" s="324"/>
      <c r="D7" s="108">
        <v>12944.222000000002</v>
      </c>
      <c r="E7" s="108">
        <v>12343.383900000003</v>
      </c>
      <c r="F7" s="108">
        <v>11755.529038000004</v>
      </c>
      <c r="G7" s="108">
        <v>11180.917078760005</v>
      </c>
      <c r="H7" s="108">
        <v>10619.812880335205</v>
      </c>
    </row>
    <row r="8" spans="1:8" ht="17.25" customHeight="1">
      <c r="A8" s="46" t="s">
        <v>279</v>
      </c>
      <c r="B8" s="46" t="s">
        <v>280</v>
      </c>
      <c r="C8" s="47" t="s">
        <v>281</v>
      </c>
      <c r="D8" s="45">
        <v>6000</v>
      </c>
      <c r="E8" s="45">
        <v>6120</v>
      </c>
      <c r="F8" s="45">
        <v>6242.4000000000005</v>
      </c>
      <c r="G8" s="45">
        <v>6367.2480000000005</v>
      </c>
      <c r="H8" s="45">
        <v>6494.5929600000009</v>
      </c>
    </row>
    <row r="9" spans="1:8" ht="17.25" customHeight="1">
      <c r="A9" s="46" t="s">
        <v>282</v>
      </c>
      <c r="B9" s="46" t="s">
        <v>257</v>
      </c>
      <c r="C9" s="47" t="s">
        <v>283</v>
      </c>
      <c r="D9" s="45">
        <v>600</v>
      </c>
      <c r="E9" s="45">
        <v>612</v>
      </c>
      <c r="F9" s="45">
        <v>624.24</v>
      </c>
      <c r="G9" s="45">
        <v>636.72480000000007</v>
      </c>
      <c r="H9" s="45">
        <v>649.45929600000011</v>
      </c>
    </row>
    <row r="10" spans="1:8" ht="17.25" customHeight="1">
      <c r="A10" s="46" t="s">
        <v>284</v>
      </c>
      <c r="B10" s="46" t="s">
        <v>258</v>
      </c>
      <c r="C10" s="47" t="s">
        <v>285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</row>
    <row r="11" spans="1:8" ht="17.25" customHeight="1">
      <c r="A11" s="46" t="s">
        <v>286</v>
      </c>
      <c r="B11" s="46" t="s">
        <v>259</v>
      </c>
      <c r="C11" s="47" t="s">
        <v>287</v>
      </c>
      <c r="D11" s="45">
        <v>750</v>
      </c>
      <c r="E11" s="45">
        <v>750</v>
      </c>
      <c r="F11" s="45">
        <v>750</v>
      </c>
      <c r="G11" s="45">
        <v>750</v>
      </c>
      <c r="H11" s="45">
        <v>750</v>
      </c>
    </row>
    <row r="12" spans="1:8" ht="17.25" customHeight="1">
      <c r="A12" s="48" t="s">
        <v>288</v>
      </c>
      <c r="B12" s="49"/>
      <c r="C12" s="50" t="s">
        <v>289</v>
      </c>
      <c r="D12" s="51">
        <v>7350</v>
      </c>
      <c r="E12" s="51">
        <v>7482</v>
      </c>
      <c r="F12" s="51">
        <v>7616.64</v>
      </c>
      <c r="G12" s="51">
        <v>7753.9728000000005</v>
      </c>
      <c r="H12" s="51">
        <v>7894.0522560000009</v>
      </c>
    </row>
    <row r="13" spans="1:8" ht="17.25" customHeight="1">
      <c r="A13" s="46" t="s">
        <v>290</v>
      </c>
      <c r="B13" s="46" t="s">
        <v>262</v>
      </c>
      <c r="C13" s="47" t="s">
        <v>269</v>
      </c>
      <c r="D13" s="45">
        <v>5950.838099999999</v>
      </c>
      <c r="E13" s="45">
        <v>6069.8548619999992</v>
      </c>
      <c r="F13" s="45">
        <v>6191.2519592399995</v>
      </c>
      <c r="G13" s="45">
        <v>6315.0769984248</v>
      </c>
      <c r="H13" s="45">
        <v>6441.3785383932964</v>
      </c>
    </row>
    <row r="14" spans="1:8" ht="17.25" customHeight="1">
      <c r="A14" s="46" t="s">
        <v>291</v>
      </c>
      <c r="B14" s="46" t="s">
        <v>263</v>
      </c>
      <c r="C14" s="47" t="s">
        <v>270</v>
      </c>
      <c r="D14" s="45">
        <v>2000</v>
      </c>
      <c r="E14" s="45">
        <v>2000</v>
      </c>
      <c r="F14" s="45">
        <v>2000</v>
      </c>
      <c r="G14" s="45">
        <v>2000</v>
      </c>
      <c r="H14" s="45">
        <v>2000</v>
      </c>
    </row>
    <row r="15" spans="1:8" ht="17.25" customHeight="1">
      <c r="A15" s="48" t="s">
        <v>292</v>
      </c>
      <c r="B15" s="49"/>
      <c r="C15" s="50" t="s">
        <v>293</v>
      </c>
      <c r="D15" s="51">
        <v>7950.8380999999999</v>
      </c>
      <c r="E15" s="51">
        <v>8069.8548619999992</v>
      </c>
      <c r="F15" s="51">
        <v>8191.2519592399995</v>
      </c>
      <c r="G15" s="51">
        <v>8315.0769984248</v>
      </c>
      <c r="H15" s="51">
        <v>8441.3785383932955</v>
      </c>
    </row>
    <row r="16" spans="1:8" ht="17.25" customHeight="1">
      <c r="A16" s="52"/>
      <c r="B16" s="325" t="s">
        <v>294</v>
      </c>
      <c r="C16" s="326"/>
      <c r="D16" s="51"/>
      <c r="E16" s="51"/>
      <c r="F16" s="51"/>
      <c r="G16" s="51"/>
      <c r="H16" s="51"/>
    </row>
    <row r="17" spans="1:8" ht="17.25" customHeight="1">
      <c r="A17" s="46" t="s">
        <v>295</v>
      </c>
      <c r="B17" s="46"/>
      <c r="C17" s="47" t="s">
        <v>296</v>
      </c>
      <c r="D17" s="45"/>
      <c r="E17" s="45"/>
      <c r="F17" s="45"/>
      <c r="G17" s="45"/>
      <c r="H17" s="45"/>
    </row>
    <row r="18" spans="1:8" ht="17.25" customHeight="1">
      <c r="A18" s="46" t="s">
        <v>297</v>
      </c>
      <c r="B18" s="46"/>
      <c r="C18" s="47" t="s">
        <v>298</v>
      </c>
      <c r="D18" s="45"/>
      <c r="E18" s="45"/>
      <c r="F18" s="45"/>
      <c r="G18" s="45"/>
      <c r="H18" s="45"/>
    </row>
    <row r="19" spans="1:8" ht="17.25" customHeight="1">
      <c r="A19" s="46" t="s">
        <v>299</v>
      </c>
      <c r="B19" s="46"/>
      <c r="C19" s="47" t="s">
        <v>300</v>
      </c>
      <c r="D19" s="45"/>
      <c r="E19" s="45"/>
      <c r="F19" s="45"/>
      <c r="G19" s="45"/>
      <c r="H19" s="45"/>
    </row>
    <row r="20" spans="1:8" ht="17.25" customHeight="1">
      <c r="A20" s="46" t="s">
        <v>301</v>
      </c>
      <c r="B20" s="46"/>
      <c r="C20" s="47" t="s">
        <v>302</v>
      </c>
      <c r="D20" s="45"/>
      <c r="E20" s="45"/>
      <c r="F20" s="45"/>
      <c r="G20" s="45"/>
      <c r="H20" s="45"/>
    </row>
    <row r="21" spans="1:8" ht="17.25" customHeight="1">
      <c r="A21" s="46" t="s">
        <v>303</v>
      </c>
      <c r="B21" s="46"/>
      <c r="C21" s="47" t="s">
        <v>304</v>
      </c>
      <c r="D21" s="45"/>
      <c r="E21" s="45"/>
      <c r="F21" s="45"/>
      <c r="G21" s="45"/>
      <c r="H21" s="45"/>
    </row>
    <row r="22" spans="1:8" ht="17.25" customHeight="1">
      <c r="A22" s="53" t="s">
        <v>305</v>
      </c>
      <c r="B22" s="46" t="s">
        <v>306</v>
      </c>
      <c r="C22" s="54" t="s">
        <v>307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</row>
    <row r="23" spans="1:8" ht="17.25" customHeight="1">
      <c r="A23" s="44"/>
      <c r="B23" s="327" t="s">
        <v>308</v>
      </c>
      <c r="C23" s="328"/>
      <c r="D23" s="45"/>
      <c r="E23" s="45"/>
      <c r="F23" s="45"/>
      <c r="G23" s="45"/>
      <c r="H23" s="45"/>
    </row>
    <row r="24" spans="1:8" ht="17.25" customHeight="1">
      <c r="A24" s="46" t="s">
        <v>309</v>
      </c>
      <c r="B24" s="46"/>
      <c r="C24" s="47" t="s">
        <v>310</v>
      </c>
      <c r="D24" s="45"/>
      <c r="E24" s="45"/>
      <c r="F24" s="45"/>
      <c r="G24" s="45"/>
      <c r="H24" s="45"/>
    </row>
    <row r="25" spans="1:8" ht="17.25" customHeight="1">
      <c r="A25" s="46" t="s">
        <v>311</v>
      </c>
      <c r="B25" s="46"/>
      <c r="C25" s="47" t="s">
        <v>312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</row>
    <row r="26" spans="1:8" ht="17.25" customHeight="1">
      <c r="A26" s="46" t="s">
        <v>313</v>
      </c>
      <c r="B26" s="46"/>
      <c r="C26" s="47" t="s">
        <v>314</v>
      </c>
      <c r="D26" s="45"/>
      <c r="E26" s="45"/>
      <c r="F26" s="45"/>
      <c r="G26" s="45"/>
      <c r="H26" s="45"/>
    </row>
    <row r="27" spans="1:8" ht="17.25" customHeight="1">
      <c r="A27" s="46" t="s">
        <v>315</v>
      </c>
      <c r="B27" s="46"/>
      <c r="C27" s="47" t="s">
        <v>316</v>
      </c>
      <c r="D27" s="45"/>
      <c r="E27" s="45"/>
      <c r="F27" s="45"/>
      <c r="G27" s="45"/>
      <c r="H27" s="45"/>
    </row>
    <row r="28" spans="1:8" ht="17.25" customHeight="1">
      <c r="A28" s="46" t="s">
        <v>317</v>
      </c>
      <c r="B28" s="46"/>
      <c r="C28" s="47" t="s">
        <v>318</v>
      </c>
      <c r="D28" s="45"/>
      <c r="E28" s="45"/>
      <c r="F28" s="45"/>
      <c r="G28" s="45"/>
      <c r="H28" s="45"/>
    </row>
    <row r="29" spans="1:8" ht="17.25" customHeight="1">
      <c r="A29" s="53" t="s">
        <v>319</v>
      </c>
      <c r="B29" s="46" t="s">
        <v>320</v>
      </c>
      <c r="C29" s="54" t="s">
        <v>308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</row>
    <row r="30" spans="1:8" ht="17.25" customHeight="1">
      <c r="A30" s="55" t="s">
        <v>321</v>
      </c>
      <c r="B30" s="56" t="s">
        <v>322</v>
      </c>
      <c r="C30" s="57" t="s">
        <v>323</v>
      </c>
      <c r="D30" s="58">
        <v>-600.83809999999903</v>
      </c>
      <c r="E30" s="58">
        <v>-587.85486199999923</v>
      </c>
      <c r="F30" s="58">
        <v>-574.61195923999912</v>
      </c>
      <c r="G30" s="58">
        <v>-561.10419842479951</v>
      </c>
      <c r="H30" s="58">
        <v>-547.3262823932946</v>
      </c>
    </row>
    <row r="31" spans="1:8" ht="17.25" customHeight="1">
      <c r="A31" s="55" t="s">
        <v>324</v>
      </c>
      <c r="B31" s="56" t="s">
        <v>325</v>
      </c>
      <c r="C31" s="57" t="s">
        <v>326</v>
      </c>
      <c r="D31" s="58">
        <v>12343.383900000003</v>
      </c>
      <c r="E31" s="58">
        <v>11755.529038000004</v>
      </c>
      <c r="F31" s="58">
        <v>11180.917078760005</v>
      </c>
      <c r="G31" s="58">
        <v>10619.812880335205</v>
      </c>
      <c r="H31" s="58">
        <v>10072.48659794191</v>
      </c>
    </row>
    <row r="32" spans="1:8">
      <c r="A32" s="59"/>
      <c r="B32" s="60"/>
      <c r="C32" s="61"/>
      <c r="D32" s="62"/>
      <c r="E32" s="62"/>
      <c r="F32" s="62"/>
      <c r="G32" s="42"/>
      <c r="H32" s="42"/>
    </row>
    <row r="33" spans="1:6">
      <c r="A33" s="42" t="s">
        <v>327</v>
      </c>
      <c r="B33" s="42"/>
      <c r="C33" s="42"/>
      <c r="D33" s="42"/>
      <c r="E33" s="42"/>
      <c r="F33" s="42"/>
    </row>
    <row r="34" spans="1:6">
      <c r="A34" s="63"/>
      <c r="B34" s="64"/>
      <c r="C34" s="64"/>
      <c r="D34" s="64"/>
      <c r="E34" s="64"/>
      <c r="F34" s="64"/>
    </row>
    <row r="35" spans="1:6">
      <c r="B35" s="42"/>
      <c r="C35" s="42"/>
      <c r="D35" s="42"/>
      <c r="E35" s="42"/>
      <c r="F35" s="42"/>
    </row>
    <row r="44" spans="1:6">
      <c r="A44" s="65" t="s">
        <v>328</v>
      </c>
    </row>
  </sheetData>
  <mergeCells count="9">
    <mergeCell ref="B7:C7"/>
    <mergeCell ref="B16:C16"/>
    <mergeCell ref="B23:C23"/>
    <mergeCell ref="A1:F1"/>
    <mergeCell ref="A2:F2"/>
    <mergeCell ref="A3:C3"/>
    <mergeCell ref="A5:A6"/>
    <mergeCell ref="B5:C6"/>
    <mergeCell ref="D5:H5"/>
  </mergeCells>
  <hyperlinks>
    <hyperlink ref="A44" r:id="rId1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s popisem</vt:lpstr>
      <vt:lpstr>Rozpočet 2018</vt:lpstr>
      <vt:lpstr>Rozpočtový výhled 2016 - 2020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AStejny</cp:lastModifiedBy>
  <cp:lastPrinted>2017-12-14T07:07:23Z</cp:lastPrinted>
  <dcterms:created xsi:type="dcterms:W3CDTF">2016-04-12T08:58:04Z</dcterms:created>
  <dcterms:modified xsi:type="dcterms:W3CDTF">2017-12-14T07:19:38Z</dcterms:modified>
</cp:coreProperties>
</file>